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EXT10208\Enagás, S.A\Enagás GTS - Acciones de Balance\Informes\Registro de Acciones de Balance\2024\"/>
    </mc:Choice>
  </mc:AlternateContent>
  <xr:revisionPtr revIDLastSave="38" documentId="14_{8ED90B7E-F78A-4775-945E-D9A1387AF3B4}" xr6:coauthVersionLast="36" xr6:coauthVersionMax="47" xr10:uidLastSave="{D0AF06EF-27AD-4A92-AD6C-D866C792EE40}"/>
  <workbookProtection workbookAlgorithmName="SHA-512" workbookHashValue="A+pdW+OD779a+yFW+Ky3SujQy9mUyCbSGFpfjPJq24VIlkglF56gkHS/e9owAd5wSku+KX+BRj8GDUWjpdAOBA==" workbookSaltValue="mh1bw9MpQvuBqzuyAT0PmQ==" workbookSpinCount="100000" lockStructure="1"/>
  <bookViews>
    <workbookView xWindow="-23150" yWindow="-60" windowWidth="23260" windowHeight="12580" tabRatio="638" firstSheet="1" activeTab="1" xr2:uid="{00000000-000D-0000-FFFF-FFFF00000000}"/>
  </bookViews>
  <sheets>
    <sheet name="TVB-AVB - Resumen - Summary " sheetId="34" state="hidden" r:id="rId1"/>
    <sheet name="TVB-AVB - Diario - Daily" sheetId="32" r:id="rId2"/>
  </sheets>
  <externalReferences>
    <externalReference r:id="rId3"/>
  </externalReferences>
  <definedNames>
    <definedName name="_xlnm._FilterDatabase" localSheetId="1" hidden="1">'TVB-AVB - Diario - Daily'!$B$9:$H$378</definedName>
    <definedName name="_xlnm._FilterDatabase" localSheetId="0" hidden="1">'TVB-AVB - Resumen - Summary '!#REF!</definedName>
    <definedName name="_xlnm.Print_Area" localSheetId="1">'TVB-AVB - Diario - Daily'!$A$1:$I$136</definedName>
    <definedName name="_xlnm.Print_Area" localSheetId="0">'TVB-AVB - Resumen - Summary '!$A$1:$J$58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7" i="32" l="1"/>
  <c r="G369" i="32" l="1"/>
  <c r="G371" i="32"/>
  <c r="G373" i="32"/>
  <c r="G374" i="32"/>
  <c r="D250" i="32" l="1"/>
  <c r="C250" i="32" s="1"/>
  <c r="E250" i="32"/>
  <c r="F250" i="32"/>
  <c r="G250" i="32"/>
  <c r="H250" i="32"/>
  <c r="D264" i="32"/>
  <c r="C264" i="32" s="1"/>
  <c r="E264" i="32"/>
  <c r="F264" i="32"/>
  <c r="G264" i="32"/>
  <c r="H264" i="32"/>
  <c r="C10" i="32" l="1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146" i="32"/>
  <c r="C147" i="32"/>
  <c r="C148" i="32"/>
  <c r="C149" i="32"/>
  <c r="C150" i="32"/>
  <c r="C151" i="32"/>
  <c r="C152" i="32"/>
  <c r="C153" i="32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1" i="32"/>
  <c r="D229" i="32"/>
  <c r="C229" i="32" s="1"/>
  <c r="E229" i="32"/>
  <c r="F229" i="32"/>
  <c r="G229" i="32"/>
  <c r="H229" i="32"/>
  <c r="D232" i="32"/>
  <c r="C232" i="32" s="1"/>
  <c r="E232" i="32"/>
  <c r="F232" i="32"/>
  <c r="G232" i="32"/>
  <c r="H232" i="32"/>
  <c r="D233" i="32"/>
  <c r="C233" i="32" s="1"/>
  <c r="E233" i="32"/>
  <c r="F233" i="32"/>
  <c r="G233" i="32"/>
  <c r="H233" i="32"/>
  <c r="D278" i="32"/>
  <c r="C278" i="32" s="1"/>
  <c r="E278" i="32"/>
  <c r="F278" i="32"/>
  <c r="G278" i="32"/>
  <c r="H278" i="32"/>
  <c r="D279" i="32"/>
  <c r="C279" i="32" s="1"/>
  <c r="E279" i="32"/>
  <c r="F279" i="32"/>
  <c r="G279" i="32"/>
  <c r="H279" i="32"/>
  <c r="D280" i="32"/>
  <c r="C280" i="32" s="1"/>
  <c r="E280" i="32"/>
  <c r="F280" i="32"/>
  <c r="G280" i="32"/>
  <c r="H280" i="32"/>
  <c r="D369" i="32"/>
  <c r="C369" i="32" s="1"/>
  <c r="E369" i="32"/>
  <c r="F369" i="32"/>
  <c r="H369" i="32"/>
  <c r="D371" i="32"/>
  <c r="C371" i="32" s="1"/>
  <c r="E371" i="32"/>
  <c r="F371" i="32"/>
  <c r="H371" i="32"/>
  <c r="D373" i="32"/>
  <c r="C373" i="32" s="1"/>
  <c r="E373" i="32"/>
  <c r="F373" i="32"/>
  <c r="H373" i="32"/>
  <c r="D374" i="32"/>
  <c r="C374" i="32" s="1"/>
  <c r="E374" i="32"/>
  <c r="F374" i="32"/>
  <c r="H374" i="32"/>
  <c r="E390" i="32" l="1"/>
  <c r="D390" i="32"/>
  <c r="B11" i="32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305" i="32" s="1"/>
  <c r="B306" i="32" s="1"/>
  <c r="B307" i="32" s="1"/>
  <c r="B308" i="32" s="1"/>
  <c r="B309" i="32" s="1"/>
  <c r="B310" i="32" s="1"/>
  <c r="B311" i="32" s="1"/>
  <c r="B312" i="32" s="1"/>
  <c r="B313" i="32" s="1"/>
  <c r="B314" i="32" s="1"/>
  <c r="B315" i="32" s="1"/>
  <c r="B316" i="32" s="1"/>
  <c r="B317" i="32" s="1"/>
  <c r="B318" i="32" s="1"/>
  <c r="B319" i="32" s="1"/>
  <c r="B320" i="32" s="1"/>
  <c r="B321" i="32" s="1"/>
  <c r="B322" i="32" s="1"/>
  <c r="B323" i="32" s="1"/>
  <c r="B324" i="32" s="1"/>
  <c r="B325" i="32" s="1"/>
  <c r="B326" i="32" s="1"/>
  <c r="B327" i="32" s="1"/>
  <c r="B328" i="32" s="1"/>
  <c r="B329" i="32" s="1"/>
  <c r="B330" i="32" s="1"/>
  <c r="B331" i="32" s="1"/>
  <c r="B332" i="32" s="1"/>
  <c r="B333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B368" i="32" s="1"/>
  <c r="B369" i="32" s="1"/>
  <c r="B370" i="32" s="1"/>
  <c r="B371" i="32" s="1"/>
  <c r="B372" i="32" s="1"/>
  <c r="B373" i="32" s="1"/>
  <c r="B374" i="32" s="1"/>
  <c r="B375" i="32" s="1"/>
  <c r="O31" i="34"/>
  <c r="J31" i="34"/>
  <c r="E31" i="34"/>
  <c r="E32" i="34"/>
  <c r="E33" i="34"/>
  <c r="E35" i="34" a="1"/>
  <c r="E35" i="34" s="1"/>
  <c r="E37" i="34" a="1"/>
  <c r="E37" i="34" s="1"/>
  <c r="F31" i="34"/>
  <c r="G31" i="34"/>
  <c r="F32" i="34"/>
  <c r="G32" i="34"/>
  <c r="F33" i="34"/>
  <c r="G33" i="34"/>
  <c r="F35" i="34" a="1"/>
  <c r="F35" i="34" s="1"/>
  <c r="G35" i="34" a="1"/>
  <c r="G35" i="34" s="1"/>
  <c r="F37" i="34" a="1"/>
  <c r="F37" i="34" s="1"/>
  <c r="G37" i="34" a="1"/>
  <c r="G37" i="34" s="1"/>
  <c r="I31" i="34" a="1"/>
  <c r="I31" i="34"/>
  <c r="I32" i="34" a="1"/>
  <c r="I32" i="34" s="1"/>
  <c r="I33" i="34"/>
  <c r="I35" i="34" a="1"/>
  <c r="I35" i="34" s="1"/>
  <c r="I37" i="34" a="1"/>
  <c r="I37" i="34" s="1"/>
  <c r="K24" i="34"/>
  <c r="D37" i="34" a="1"/>
  <c r="D37" i="34" s="1"/>
  <c r="D35" i="34" a="1"/>
  <c r="D35" i="34" s="1"/>
  <c r="D32" i="34"/>
  <c r="D31" i="34"/>
  <c r="N31" i="34"/>
  <c r="N32" i="34"/>
  <c r="M32" i="34"/>
  <c r="M31" i="34"/>
  <c r="D27" i="34" a="1"/>
  <c r="D27" i="34" s="1"/>
  <c r="D29" i="34" a="1"/>
  <c r="D29" i="34" s="1"/>
  <c r="D33" i="34"/>
  <c r="E15" i="34" a="1"/>
  <c r="E15" i="34" s="1"/>
  <c r="E12" i="34" a="1"/>
  <c r="E12" i="34" s="1"/>
  <c r="J15" i="34" a="1"/>
  <c r="J15" i="34" s="1"/>
  <c r="E23" i="34"/>
  <c r="J12" i="34" a="1"/>
  <c r="J12" i="34" s="1"/>
  <c r="H15" i="34"/>
  <c r="H14" i="34"/>
  <c r="H12" i="34"/>
  <c r="O29" i="34" a="1"/>
  <c r="O29" i="34" s="1"/>
  <c r="N29" i="34" a="1"/>
  <c r="N29" i="34" s="1"/>
  <c r="O27" i="34" a="1"/>
  <c r="O27" i="34" s="1"/>
  <c r="N27" i="34" a="1"/>
  <c r="N27" i="34" s="1"/>
  <c r="O37" i="34" a="1"/>
  <c r="O37" i="34" s="1"/>
  <c r="N37" i="34" a="1"/>
  <c r="N37" i="34" s="1"/>
  <c r="O35" i="34" a="1"/>
  <c r="O35" i="34" s="1"/>
  <c r="N35" i="34" a="1"/>
  <c r="N35" i="34" s="1"/>
  <c r="M37" i="34" a="1"/>
  <c r="M37" i="34" s="1"/>
  <c r="M35" i="34" a="1"/>
  <c r="M35" i="34" s="1"/>
  <c r="M29" i="34" a="1"/>
  <c r="M29" i="34" s="1"/>
  <c r="M27" i="34" a="1"/>
  <c r="M27" i="34" s="1"/>
  <c r="J33" i="34"/>
  <c r="N33" i="34"/>
  <c r="M33" i="34"/>
  <c r="L33" i="34"/>
  <c r="I25" i="34"/>
  <c r="J25" i="34"/>
  <c r="L37" i="34" a="1"/>
  <c r="L37" i="34" s="1"/>
  <c r="L35" i="34" a="1"/>
  <c r="L35" i="34" s="1"/>
  <c r="L29" i="34" a="1"/>
  <c r="L29" i="34" s="1"/>
  <c r="L27" i="34" a="1"/>
  <c r="L27" i="34" s="1"/>
  <c r="K37" i="34" a="1"/>
  <c r="K37" i="34" s="1"/>
  <c r="K35" i="34" a="1"/>
  <c r="K35" i="34" s="1"/>
  <c r="K29" i="34" a="1"/>
  <c r="K29" i="34" s="1"/>
  <c r="K27" i="34" a="1"/>
  <c r="K27" i="34" s="1"/>
  <c r="J37" i="34" a="1"/>
  <c r="J37" i="34" s="1"/>
  <c r="J35" i="34" a="1"/>
  <c r="J35" i="34" s="1"/>
  <c r="J29" i="34" a="1"/>
  <c r="J29" i="34" s="1"/>
  <c r="J27" i="34" a="1"/>
  <c r="J27" i="34" s="1"/>
  <c r="I29" i="34" a="1"/>
  <c r="I29" i="34" s="1"/>
  <c r="I27" i="34" a="1"/>
  <c r="I27" i="34" s="1"/>
  <c r="H37" i="34" a="1"/>
  <c r="H37" i="34" s="1"/>
  <c r="H35" i="34" a="1"/>
  <c r="H35" i="34" s="1"/>
  <c r="H29" i="34" a="1"/>
  <c r="H29" i="34" s="1"/>
  <c r="H27" i="34" a="1"/>
  <c r="H27" i="34" s="1"/>
  <c r="G29" i="34" a="1"/>
  <c r="G29" i="34" s="1"/>
  <c r="G27" i="34" a="1"/>
  <c r="G27" i="34" s="1"/>
  <c r="F29" i="34" a="1"/>
  <c r="F29" i="34" s="1"/>
  <c r="F27" i="34" a="1"/>
  <c r="F27" i="34" s="1"/>
  <c r="E29" i="34" a="1"/>
  <c r="E29" i="34" s="1"/>
  <c r="E27" i="34" a="1"/>
  <c r="E27" i="34" s="1"/>
  <c r="O33" i="34"/>
  <c r="K33" i="34"/>
  <c r="H33" i="34"/>
  <c r="O32" i="34"/>
  <c r="L32" i="34"/>
  <c r="K32" i="34"/>
  <c r="J32" i="34" a="1"/>
  <c r="J32" i="34"/>
  <c r="H32" i="34"/>
  <c r="L31" i="34"/>
  <c r="K31" i="34"/>
  <c r="H31" i="34"/>
  <c r="O25" i="34"/>
  <c r="N25" i="34"/>
  <c r="M25" i="34"/>
  <c r="L25" i="34"/>
  <c r="K25" i="34"/>
  <c r="H25" i="34"/>
  <c r="G25" i="34"/>
  <c r="F25" i="34"/>
  <c r="E25" i="34"/>
  <c r="O24" i="34"/>
  <c r="N24" i="34"/>
  <c r="M24" i="34"/>
  <c r="L24" i="34"/>
  <c r="J24" i="34" a="1"/>
  <c r="J24" i="34"/>
  <c r="I24" i="34" a="1"/>
  <c r="I24" i="34"/>
  <c r="H24" i="34"/>
  <c r="G24" i="34"/>
  <c r="F24" i="34"/>
  <c r="O23" i="34"/>
  <c r="N23" i="34"/>
  <c r="M23" i="34"/>
  <c r="L23" i="34"/>
  <c r="K23" i="34" a="1"/>
  <c r="K23" i="34"/>
  <c r="J23" i="34"/>
  <c r="I23" i="34" a="1"/>
  <c r="I23" i="34" s="1"/>
  <c r="H23" i="34"/>
  <c r="G23" i="34"/>
  <c r="F23" i="34"/>
  <c r="E24" i="34"/>
  <c r="D23" i="34"/>
  <c r="C15" i="34"/>
  <c r="D25" i="34"/>
  <c r="C14" i="34"/>
  <c r="D24" i="34"/>
  <c r="C12" i="34"/>
  <c r="K26" i="34" l="1"/>
  <c r="E391" i="32"/>
  <c r="M34" i="34"/>
  <c r="L26" i="34"/>
  <c r="L34" i="34"/>
  <c r="M26" i="34"/>
  <c r="I26" i="34"/>
  <c r="G34" i="34"/>
  <c r="F34" i="34"/>
  <c r="E34" i="34"/>
  <c r="E26" i="34"/>
  <c r="H26" i="34"/>
  <c r="H34" i="34"/>
  <c r="F26" i="34"/>
  <c r="K34" i="34"/>
  <c r="G26" i="34"/>
  <c r="I34" i="34"/>
  <c r="J34" i="34"/>
  <c r="J26" i="34"/>
  <c r="O26" i="34"/>
  <c r="O34" i="34"/>
  <c r="D26" i="34"/>
  <c r="D34" i="34"/>
  <c r="N26" i="34"/>
  <c r="N34" i="34"/>
  <c r="J14" i="34"/>
  <c r="E14" i="34"/>
</calcChain>
</file>

<file path=xl/sharedStrings.xml><?xml version="1.0" encoding="utf-8"?>
<sst xmlns="http://schemas.openxmlformats.org/spreadsheetml/2006/main" count="1251" uniqueCount="57">
  <si>
    <t>INFORMACIÓN SOBRE LA GESTIÓN DE DESBALANCE DE USUARIOS TVB Y AVB</t>
  </si>
  <si>
    <t>INFORMATION OF THE MANAGEMENT OF USERS' IMBALANCE IN TVB AND AVB</t>
  </si>
  <si>
    <t>Mercados del GTS</t>
  </si>
  <si>
    <t>Dirección de Mercados</t>
  </si>
  <si>
    <t>RESUMEN  2023</t>
  </si>
  <si>
    <t>SUMMARY 2023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</si>
  <si>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</si>
  <si>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</si>
  <si>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Gestión Desbalances</t>
  </si>
  <si>
    <r>
      <t>Precio Máx.</t>
    </r>
    <r>
      <rPr>
        <i/>
        <sz val="11"/>
        <color indexed="42"/>
        <rFont val="Verdana"/>
        <family val="2"/>
      </rPr>
      <t/>
    </r>
  </si>
  <si>
    <t>Imbalance Management</t>
  </si>
  <si>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(€/MWh)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</si>
  <si>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</si>
  <si>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</si>
  <si>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Coste</t>
  </si>
  <si>
    <t>Precio Mín.</t>
  </si>
  <si>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(€)*</t>
    </r>
  </si>
  <si>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(€/MWh)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</si>
  <si>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</si>
  <si>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</si>
  <si>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</si>
  <si>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</si>
  <si>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</si>
  <si>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</si>
  <si>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</si>
  <si>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</si>
  <si>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</si>
  <si>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</si>
  <si>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</si>
  <si>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</si>
  <si>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</si>
  <si>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DICIEMBRE
</t>
    </r>
    <r>
      <rPr>
        <sz val="10"/>
        <color rgb="FFB2BB34"/>
        <rFont val="Verdana"/>
        <family val="2"/>
      </rPr>
      <t>DECEMBER</t>
    </r>
  </si>
  <si>
    <r>
      <t xml:space="preserve">Gestión Desbalances
</t>
    </r>
    <r>
      <rPr>
        <i/>
        <sz val="11"/>
        <color indexed="42"/>
        <rFont val="Verdana"/>
        <family val="2"/>
      </rPr>
      <t>Management Imbalance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</si>
  <si>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</si>
  <si>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</si>
  <si>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t>Precio Mínimo</t>
  </si>
  <si>
    <r>
      <rPr>
        <i/>
        <sz val="11"/>
        <color indexed="42"/>
        <rFont val="Verdana"/>
        <family val="2"/>
      </rPr>
      <t>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</si>
  <si>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Precio Máximo
</t>
    </r>
    <r>
      <rPr>
        <i/>
        <sz val="11"/>
        <color indexed="42"/>
        <rFont val="Verdana"/>
        <family val="2"/>
      </rPr>
      <t/>
    </r>
  </si>
  <si>
    <r>
      <rPr>
        <i/>
        <sz val="11"/>
        <color indexed="42"/>
        <rFont val="Verdana"/>
        <family val="2"/>
      </rPr>
      <t>Maximum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</si>
  <si>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</si>
  <si>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t>Precio Máximo</t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</si>
  <si>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</si>
  <si>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</si>
  <si>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</si>
  <si>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t>INFORMACIÓN SOBRE LA GESTIÓN DE DESBALANCES DE USUARIOS EN TVB Y AVB</t>
  </si>
  <si>
    <r>
      <t xml:space="preserve">Fecha de entrega
</t>
    </r>
    <r>
      <rPr>
        <i/>
        <sz val="11"/>
        <color indexed="42"/>
        <rFont val="Verdana"/>
        <family val="2"/>
      </rPr>
      <t>Delivery day</t>
    </r>
  </si>
  <si>
    <r>
      <t xml:space="preserve">Gestión Desbalance Usuarios
</t>
    </r>
    <r>
      <rPr>
        <i/>
        <sz val="11"/>
        <color indexed="42"/>
        <rFont val="Verdana"/>
        <family val="2"/>
      </rPr>
      <t>Management Users' Imbalances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</si>
  <si>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</si>
  <si>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</si>
  <si>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</si>
  <si>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/>
  </si>
  <si>
    <t>VENTA
SELL</t>
  </si>
  <si>
    <t>COMPRA
PURCHASE</t>
  </si>
  <si>
    <r>
      <t xml:space="preserve">* Costes de compras mostrados con signo positivo y costes de venta con signo negativo / </t>
    </r>
    <r>
      <rPr>
        <i/>
        <sz val="11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</si>
  <si>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1"/>
        <color indexed="58"/>
        <rFont val="Verdana"/>
        <family val="2"/>
      </rPr>
      <t xml:space="preserve">For detailed information the Network Imbalance Index can be consulted in the folowing link: </t>
    </r>
  </si>
  <si>
    <t>https://www.enagas.es/enagas/es/Gestion_Tecnica_Sistema/Mercados/Volumen_de_gas_disponible</t>
  </si>
  <si>
    <t>https://www.enagas.es/enagas/en/Gestion_Tecnica_Sistema/Mercados/Volumen_de_gas_disponible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</si>
</sst>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#,##0.00\ _€"/>
    <numFmt numFmtId="167" formatCode="0.00_ ;\-0.00\ "/>
    <numFmt numFmtId="168" formatCode="[$-C0A]d\-mmm;@"/>
    <numFmt numFmtId="169" formatCode="dd/mm/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i/>
      <sz val="11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0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3" fontId="12" fillId="0" borderId="2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12" fillId="0" borderId="2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4" fillId="0" borderId="0" xfId="1" applyFont="1"/>
    <xf numFmtId="1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7" fillId="0" borderId="1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7" fontId="12" fillId="0" borderId="12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4" fontId="11" fillId="0" borderId="7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14" fillId="0" borderId="0" xfId="0" applyFont="1" applyAlignment="1">
      <alignment horizontal="right" vertical="center"/>
    </xf>
    <xf numFmtId="3" fontId="7" fillId="0" borderId="16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168" fontId="9" fillId="0" borderId="20" xfId="0" applyNumberFormat="1" applyFont="1" applyBorder="1" applyAlignment="1" applyProtection="1">
      <alignment horizontal="center" vertical="center" wrapText="1"/>
      <protection locked="0"/>
    </xf>
    <xf numFmtId="168" fontId="9" fillId="0" borderId="21" xfId="0" applyNumberFormat="1" applyFont="1" applyBorder="1" applyAlignment="1" applyProtection="1">
      <alignment horizontal="center" vertical="center" wrapText="1"/>
      <protection locked="0"/>
    </xf>
    <xf numFmtId="168" fontId="9" fillId="0" borderId="2" xfId="0" applyNumberFormat="1" applyFont="1" applyBorder="1" applyAlignment="1">
      <alignment horizontal="center" vertical="center" wrapText="1"/>
    </xf>
    <xf numFmtId="168" fontId="9" fillId="0" borderId="9" xfId="0" applyNumberFormat="1" applyFont="1" applyBorder="1" applyAlignment="1">
      <alignment horizontal="center" vertical="center"/>
    </xf>
    <xf numFmtId="169" fontId="15" fillId="0" borderId="0" xfId="0" applyNumberFormat="1" applyFont="1" applyAlignment="1">
      <alignment horizontal="right" vertical="center"/>
    </xf>
    <xf numFmtId="18" fontId="15" fillId="0" borderId="0" xfId="0" applyNumberFormat="1" applyFont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1" fillId="0" borderId="2" xfId="0" applyNumberFormat="1" applyFont="1" applyBorder="1" applyAlignment="1">
      <alignment horizontal="center" wrapText="1"/>
    </xf>
    <xf numFmtId="164" fontId="30" fillId="0" borderId="12" xfId="0" applyNumberFormat="1" applyFont="1" applyBorder="1" applyAlignment="1" applyProtection="1">
      <alignment vertical="center" wrapText="1"/>
      <protection locked="0"/>
    </xf>
    <xf numFmtId="164" fontId="30" fillId="0" borderId="9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horizontal="center" vertical="center" wrapText="1"/>
      <protection locked="0"/>
    </xf>
    <xf numFmtId="164" fontId="34" fillId="0" borderId="26" xfId="0" applyNumberFormat="1" applyFont="1" applyBorder="1" applyAlignment="1" applyProtection="1">
      <alignment vertical="center" wrapText="1"/>
      <protection locked="0"/>
    </xf>
    <xf numFmtId="164" fontId="34" fillId="0" borderId="27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vertical="center"/>
      <protection locked="0"/>
    </xf>
    <xf numFmtId="164" fontId="16" fillId="0" borderId="29" xfId="0" applyNumberFormat="1" applyFont="1" applyBorder="1" applyAlignment="1" applyProtection="1">
      <alignment vertical="center"/>
      <protection locked="0"/>
    </xf>
    <xf numFmtId="164" fontId="34" fillId="0" borderId="11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horizontal="center" vertical="center"/>
      <protection locked="0"/>
    </xf>
    <xf numFmtId="164" fontId="34" fillId="0" borderId="30" xfId="0" applyNumberFormat="1" applyFont="1" applyBorder="1" applyAlignment="1" applyProtection="1">
      <alignment horizontal="center" vertical="center"/>
      <protection locked="0"/>
    </xf>
    <xf numFmtId="3" fontId="18" fillId="0" borderId="3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18" fillId="0" borderId="31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wrapText="1"/>
    </xf>
    <xf numFmtId="4" fontId="11" fillId="0" borderId="9" xfId="0" applyNumberFormat="1" applyFont="1" applyBorder="1" applyAlignment="1">
      <alignment horizontal="center" wrapText="1"/>
    </xf>
    <xf numFmtId="1" fontId="12" fillId="0" borderId="2" xfId="0" applyNumberFormat="1" applyFont="1" applyBorder="1" applyAlignment="1">
      <alignment vertical="center"/>
    </xf>
    <xf numFmtId="1" fontId="12" fillId="0" borderId="12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6" fontId="12" fillId="0" borderId="9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vertical="center"/>
      <protection locked="0"/>
    </xf>
    <xf numFmtId="164" fontId="34" fillId="0" borderId="28" xfId="0" applyNumberFormat="1" applyFont="1" applyBorder="1" applyAlignment="1" applyProtection="1">
      <alignment vertical="center"/>
      <protection locked="0"/>
    </xf>
    <xf numFmtId="164" fontId="16" fillId="0" borderId="27" xfId="0" applyNumberFormat="1" applyFont="1" applyBorder="1" applyAlignment="1" applyProtection="1">
      <alignment horizontal="center" vertical="center"/>
      <protection locked="0"/>
    </xf>
    <xf numFmtId="0" fontId="35" fillId="0" borderId="32" xfId="0" applyFont="1" applyBorder="1"/>
    <xf numFmtId="0" fontId="35" fillId="0" borderId="33" xfId="0" applyFont="1" applyBorder="1"/>
    <xf numFmtId="164" fontId="34" fillId="0" borderId="33" xfId="0" applyNumberFormat="1" applyFont="1" applyBorder="1" applyAlignment="1" applyProtection="1">
      <alignment horizontal="center" vertical="center"/>
      <protection locked="0"/>
    </xf>
    <xf numFmtId="0" fontId="35" fillId="0" borderId="34" xfId="0" applyFont="1" applyBorder="1"/>
    <xf numFmtId="4" fontId="12" fillId="0" borderId="10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3" fontId="11" fillId="0" borderId="9" xfId="0" applyNumberFormat="1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11" fillId="0" borderId="12" xfId="0" applyNumberFormat="1" applyFont="1" applyBorder="1" applyAlignment="1">
      <alignment horizontal="center" wrapText="1"/>
    </xf>
    <xf numFmtId="168" fontId="9" fillId="0" borderId="37" xfId="0" applyNumberFormat="1" applyFont="1" applyBorder="1" applyAlignment="1" applyProtection="1">
      <alignment horizontal="center" vertical="center" wrapText="1"/>
      <protection locked="0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39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34" fillId="0" borderId="3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0" borderId="41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top" wrapText="1"/>
    </xf>
    <xf numFmtId="165" fontId="12" fillId="0" borderId="42" xfId="0" applyNumberFormat="1" applyFont="1" applyBorder="1" applyAlignment="1">
      <alignment horizontal="center" vertical="center" wrapText="1"/>
    </xf>
    <xf numFmtId="3" fontId="12" fillId="0" borderId="42" xfId="0" applyNumberFormat="1" applyFont="1" applyBorder="1" applyAlignment="1">
      <alignment horizontal="center" vertical="center" wrapText="1"/>
    </xf>
    <xf numFmtId="4" fontId="12" fillId="0" borderId="42" xfId="0" applyNumberFormat="1" applyFont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139907</xdr:colOff>
      <xdr:row>0</xdr:row>
      <xdr:rowOff>124691</xdr:rowOff>
    </xdr:from>
    <xdr:to>
      <xdr:col>1</xdr:col>
      <xdr:colOff>11207</xdr:colOff>
      <xdr:row>3</xdr:row>
      <xdr:rowOff>31750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7" y="124691"/>
          <a:ext cx="1350476" cy="7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0562" y="1188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23812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46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agascloud365.sharepoint.com/sites/eg2021005/Gestin%20de%20Desbalances%20TVBAVB/Libro%20de%20Acciones%20de%20Balance%20TVB-A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 de Balance"/>
      <sheetName val="Grafica"/>
      <sheetName val="Histograma 2023"/>
      <sheetName val=" Histograma TVB-AVB"/>
      <sheetName val="Seguimiento diario"/>
      <sheetName val="Gráficas"/>
      <sheetName val="Indicadores diarios"/>
      <sheetName val="Gestión Económica"/>
      <sheetName val="Aux"/>
    </sheetNames>
    <sheetDataSet>
      <sheetData sheetId="0">
        <row r="1596">
          <cell r="BA1596">
            <v>0</v>
          </cell>
          <cell r="BC1596">
            <v>0</v>
          </cell>
          <cell r="BD1596">
            <v>0</v>
          </cell>
          <cell r="BE1596" t="str">
            <v/>
          </cell>
          <cell r="BF1596" t="str">
            <v/>
          </cell>
          <cell r="BG1596" t="str">
            <v/>
          </cell>
        </row>
        <row r="1599">
          <cell r="BA1599">
            <v>0</v>
          </cell>
          <cell r="BC1599">
            <v>0</v>
          </cell>
          <cell r="BD1599">
            <v>0</v>
          </cell>
          <cell r="BE1599" t="str">
            <v/>
          </cell>
          <cell r="BF1599" t="str">
            <v/>
          </cell>
          <cell r="BG1599" t="str">
            <v/>
          </cell>
        </row>
        <row r="1600">
          <cell r="BA1600">
            <v>0</v>
          </cell>
          <cell r="BC1600">
            <v>0</v>
          </cell>
          <cell r="BD1600">
            <v>0</v>
          </cell>
          <cell r="BE1600" t="str">
            <v/>
          </cell>
          <cell r="BF1600" t="str">
            <v/>
          </cell>
          <cell r="BG1600" t="str">
            <v/>
          </cell>
        </row>
        <row r="1617">
          <cell r="BA1617">
            <v>0</v>
          </cell>
          <cell r="BC1617">
            <v>0</v>
          </cell>
          <cell r="BD1617">
            <v>0</v>
          </cell>
          <cell r="BE1617" t="str">
            <v/>
          </cell>
          <cell r="BF1617" t="str">
            <v/>
          </cell>
          <cell r="BG1617" t="str">
            <v/>
          </cell>
        </row>
        <row r="1631">
          <cell r="BA1631">
            <v>0</v>
          </cell>
          <cell r="BC1631">
            <v>0</v>
          </cell>
          <cell r="BD1631">
            <v>0</v>
          </cell>
          <cell r="BE1631" t="str">
            <v/>
          </cell>
          <cell r="BF1631" t="str">
            <v/>
          </cell>
          <cell r="BG1631" t="str">
            <v/>
          </cell>
        </row>
        <row r="1645">
          <cell r="BA1645">
            <v>0</v>
          </cell>
          <cell r="BC1645">
            <v>0</v>
          </cell>
          <cell r="BD1645">
            <v>0</v>
          </cell>
          <cell r="BE1645" t="str">
            <v/>
          </cell>
          <cell r="BF1645" t="str">
            <v/>
          </cell>
          <cell r="BG1645" t="str">
            <v/>
          </cell>
        </row>
        <row r="1646">
          <cell r="BA1646">
            <v>0</v>
          </cell>
          <cell r="BC1646">
            <v>0</v>
          </cell>
          <cell r="BD1646">
            <v>0</v>
          </cell>
          <cell r="BE1646" t="str">
            <v/>
          </cell>
          <cell r="BF1646" t="str">
            <v/>
          </cell>
          <cell r="BG1646" t="str">
            <v/>
          </cell>
        </row>
        <row r="1647">
          <cell r="BA1647">
            <v>0</v>
          </cell>
          <cell r="BC1647">
            <v>0</v>
          </cell>
          <cell r="BD1647">
            <v>0</v>
          </cell>
          <cell r="BE1647" t="str">
            <v/>
          </cell>
          <cell r="BF1647" t="str">
            <v/>
          </cell>
          <cell r="BG1647" t="str">
            <v/>
          </cell>
        </row>
        <row r="1736">
          <cell r="BA1736">
            <v>0</v>
          </cell>
          <cell r="BC1736">
            <v>0</v>
          </cell>
          <cell r="BD1736">
            <v>0</v>
          </cell>
          <cell r="BE1736" t="str">
            <v/>
          </cell>
          <cell r="BF1736" t="str">
            <v/>
          </cell>
          <cell r="BG1736" t="str">
            <v/>
          </cell>
        </row>
        <row r="1738">
          <cell r="BA1738">
            <v>0</v>
          </cell>
          <cell r="BC1738">
            <v>0</v>
          </cell>
          <cell r="BD1738">
            <v>0</v>
          </cell>
          <cell r="BE1738" t="str">
            <v/>
          </cell>
          <cell r="BF1738" t="str">
            <v/>
          </cell>
          <cell r="BG1738" t="str">
            <v/>
          </cell>
        </row>
        <row r="1740">
          <cell r="BA1740">
            <v>0</v>
          </cell>
          <cell r="BC1740">
            <v>0</v>
          </cell>
          <cell r="BD1740">
            <v>0</v>
          </cell>
          <cell r="BE1740" t="str">
            <v/>
          </cell>
          <cell r="BF1740" t="str">
            <v/>
          </cell>
          <cell r="BG1740" t="str">
            <v/>
          </cell>
        </row>
        <row r="1741">
          <cell r="BA1741">
            <v>0</v>
          </cell>
          <cell r="BC1741">
            <v>0</v>
          </cell>
          <cell r="BD1741">
            <v>0</v>
          </cell>
          <cell r="BE1741" t="str">
            <v/>
          </cell>
          <cell r="BF1741" t="str">
            <v/>
          </cell>
          <cell r="BG174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agas.es/enagas/en/Gestion_Tecnica_Sistema/Mercados/Volumen_de_gas_disponible" TargetMode="External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  <pageSetUpPr fitToPage="1"/>
  </sheetPr>
  <dimension ref="A1:U389"/>
  <sheetViews>
    <sheetView showGridLines="0" topLeftCell="A10" zoomScale="70" zoomScaleNormal="70" zoomScaleSheetLayoutView="71" workbookViewId="0">
      <selection activeCell="D30" sqref="D30"/>
    </sheetView>
  </sheetViews>
  <sheetFormatPr baseColWidth="10" defaultColWidth="16.81640625" defaultRowHeight="12.5" x14ac:dyDescent="0.25"/>
  <cols>
    <col min="3" max="3" width="19.54296875" style="19" customWidth="1"/>
    <col min="4" max="4" width="16.81640625" style="20"/>
    <col min="5" max="5" width="16.81640625" style="39"/>
    <col min="6" max="7" width="16.81640625" style="20"/>
    <col min="8" max="8" width="18.81640625" style="20" bestFit="1" customWidth="1"/>
    <col min="9" max="10" width="16.81640625" style="46"/>
  </cols>
  <sheetData>
    <row r="1" spans="1:14" ht="15.75" customHeight="1" x14ac:dyDescent="0.25">
      <c r="J1" s="33"/>
      <c r="K1" s="1"/>
      <c r="L1" s="1"/>
      <c r="M1" s="1"/>
      <c r="N1" s="1"/>
    </row>
    <row r="2" spans="1:14" ht="22.5" customHeight="1" x14ac:dyDescent="0.35">
      <c r="A2" s="2"/>
      <c r="B2" s="10"/>
      <c r="C2" s="21"/>
      <c r="D2" s="21"/>
      <c r="E2" s="40"/>
      <c r="F2" s="130" t="s">
        <v>0</v>
      </c>
      <c r="G2" s="21"/>
      <c r="H2" s="21"/>
      <c r="I2" s="11"/>
      <c r="J2" s="33"/>
      <c r="K2" s="5"/>
      <c r="L2" s="5"/>
      <c r="M2" s="5"/>
      <c r="N2" s="5"/>
    </row>
    <row r="3" spans="1:14" ht="29.25" customHeight="1" x14ac:dyDescent="0.35">
      <c r="A3" s="2"/>
      <c r="B3" s="89"/>
      <c r="C3" s="88"/>
      <c r="D3" s="88"/>
      <c r="E3" s="88"/>
      <c r="F3" s="129" t="s">
        <v>1</v>
      </c>
      <c r="G3" s="88"/>
      <c r="H3" s="88"/>
      <c r="I3" s="88"/>
      <c r="J3" s="88"/>
    </row>
    <row r="4" spans="1:14" ht="15.75" customHeight="1" x14ac:dyDescent="0.35">
      <c r="A4" s="2"/>
      <c r="B4" s="64"/>
      <c r="C4" s="64"/>
      <c r="D4" s="64"/>
      <c r="E4" s="41"/>
      <c r="G4" s="64"/>
      <c r="H4" s="64"/>
      <c r="I4" s="48"/>
    </row>
    <row r="5" spans="1:14" ht="18.649999999999999" customHeight="1" x14ac:dyDescent="0.35">
      <c r="A5" s="2"/>
      <c r="B5" s="12" t="s">
        <v>2</v>
      </c>
      <c r="C5" s="64"/>
      <c r="D5" s="64"/>
      <c r="E5" s="41"/>
      <c r="F5" s="64"/>
      <c r="G5" s="64"/>
      <c r="H5" s="64"/>
      <c r="I5" s="48"/>
      <c r="J5" s="73"/>
    </row>
    <row r="6" spans="1:14" ht="15" customHeight="1" x14ac:dyDescent="0.35">
      <c r="A6" s="2"/>
      <c r="B6" s="12" t="s">
        <v>3</v>
      </c>
      <c r="C6" s="64"/>
      <c r="D6" s="64"/>
      <c r="E6" s="41"/>
      <c r="F6" s="64"/>
      <c r="G6" s="64"/>
      <c r="H6" s="64"/>
      <c r="I6" s="81"/>
      <c r="J6" s="82"/>
    </row>
    <row r="7" spans="1:14" ht="18.75" customHeight="1" x14ac:dyDescent="0.35">
      <c r="A7" s="2"/>
      <c r="B7" s="65"/>
      <c r="C7" s="65"/>
      <c r="D7" s="65"/>
      <c r="E7" s="65"/>
      <c r="F7" s="65"/>
      <c r="G7" s="64"/>
      <c r="H7" s="64"/>
    </row>
    <row r="8" spans="1:14" ht="15.75" customHeight="1" x14ac:dyDescent="0.35">
      <c r="A8" s="2"/>
      <c r="B8" s="112"/>
      <c r="C8" s="113"/>
      <c r="D8" s="97"/>
      <c r="E8" s="97"/>
      <c r="F8" s="114" t="s">
        <v>4</v>
      </c>
      <c r="G8" s="97"/>
      <c r="H8" s="97"/>
      <c r="I8" s="97"/>
      <c r="J8" s="98"/>
    </row>
    <row r="9" spans="1:14" s="72" customFormat="1" ht="17.5" x14ac:dyDescent="0.35">
      <c r="A9" s="71"/>
      <c r="B9" s="115"/>
      <c r="C9" s="116"/>
      <c r="D9" s="116"/>
      <c r="E9" s="116"/>
      <c r="F9" s="117" t="s">
        <v>5</v>
      </c>
      <c r="G9" s="116"/>
      <c r="H9" s="116"/>
      <c r="I9" s="116"/>
      <c r="J9" s="118"/>
    </row>
    <row r="10" spans="1:14" ht="30" customHeight="1" thickBot="1" x14ac:dyDescent="0.4">
      <c r="A10" s="2"/>
      <c r="B10" s="13"/>
      <c r="C10" s="22"/>
      <c r="D10" s="23"/>
      <c r="E10" s="42"/>
      <c r="F10" s="23"/>
      <c r="G10" s="23"/>
      <c r="H10" s="24"/>
      <c r="I10" s="34"/>
      <c r="J10" s="34"/>
    </row>
    <row r="11" spans="1:14" ht="53.25" customHeight="1" thickBot="1" x14ac:dyDescent="0.4">
      <c r="A11" s="2"/>
      <c r="B11" s="102"/>
      <c r="C11" s="105" t="s">
        <v>6</v>
      </c>
      <c r="D11" s="105"/>
      <c r="E11" s="104"/>
      <c r="G11" s="102"/>
      <c r="H11" s="105" t="s">
        <v>7</v>
      </c>
      <c r="I11" s="103"/>
      <c r="J11" s="104"/>
    </row>
    <row r="12" spans="1:14" ht="28.5" customHeight="1" x14ac:dyDescent="0.35">
      <c r="A12" s="2"/>
      <c r="B12" s="131" t="s">
        <v>8</v>
      </c>
      <c r="C12" s="109">
        <f>COUNTIF('TVB-AVB - Diario - Daily'!C10:C374,"COMPRA
PURCHASE")</f>
        <v>144</v>
      </c>
      <c r="D12" s="83" t="s">
        <v>9</v>
      </c>
      <c r="E12" s="68">
        <f t="array" ref="E12">MAX(IF('TVB-AVB - Diario - Daily'!C10:C374="COMPRA
PURCHASE",'TVB-AVB - Diario - Daily'!H10:H374))</f>
        <v>48.2</v>
      </c>
      <c r="F12" s="66"/>
      <c r="G12" s="131" t="s">
        <v>8</v>
      </c>
      <c r="H12" s="109">
        <f>COUNTIF('TVB-AVB - Diario - Daily'!C10:C374,"VENTA
SELL")</f>
        <v>11</v>
      </c>
      <c r="I12" s="83" t="s">
        <v>9</v>
      </c>
      <c r="J12" s="148">
        <f t="array" ref="J12">MAX(IF('TVB-AVB - Diario - Daily'!C10:C347="VENTA
SELL",'TVB-AVB - Diario - Daily'!H10:H347))</f>
        <v>48.570840359752665</v>
      </c>
    </row>
    <row r="13" spans="1:14" ht="28.5" customHeight="1" x14ac:dyDescent="0.35">
      <c r="A13" s="2"/>
      <c r="B13" s="121" t="s">
        <v>10</v>
      </c>
      <c r="C13" s="108"/>
      <c r="D13" s="90" t="s">
        <v>11</v>
      </c>
      <c r="E13" s="79">
        <v>45297</v>
      </c>
      <c r="F13" s="66"/>
      <c r="G13" s="121" t="s">
        <v>10</v>
      </c>
      <c r="H13" s="108"/>
      <c r="I13" s="84" t="s">
        <v>11</v>
      </c>
      <c r="J13" s="79"/>
    </row>
    <row r="14" spans="1:14" ht="48.75" customHeight="1" x14ac:dyDescent="0.35">
      <c r="A14" s="2"/>
      <c r="B14" s="15" t="s">
        <v>12</v>
      </c>
      <c r="C14" s="16">
        <f>SUMIF('TVB-AVB - Diario - Daily'!C10:C374,"COMPRA
PURCHASE",'TVB-AVB - Diario - Daily'!D10:D374)</f>
        <v>32244</v>
      </c>
      <c r="D14" s="15" t="s">
        <v>13</v>
      </c>
      <c r="E14" s="18">
        <f>IFERROR(C15/C14,"-")</f>
        <v>34.121659533556617</v>
      </c>
      <c r="G14" s="15" t="s">
        <v>12</v>
      </c>
      <c r="H14" s="16">
        <f>SUMIF('TVB-AVB - Diario - Daily'!C10:C374,"VENTA
SELL",'TVB-AVB - Diario - Daily'!D10:D374)</f>
        <v>-65226</v>
      </c>
      <c r="I14" s="15" t="s">
        <v>13</v>
      </c>
      <c r="J14" s="18">
        <f>IFERROR(H15/H14,"-")</f>
        <v>34.908931867660137</v>
      </c>
      <c r="L14" s="75"/>
    </row>
    <row r="15" spans="1:14" ht="28.5" customHeight="1" x14ac:dyDescent="0.35">
      <c r="A15" s="2"/>
      <c r="B15" s="85" t="s">
        <v>14</v>
      </c>
      <c r="C15" s="110">
        <f>SUMIF('TVB-AVB - Diario - Daily'!C10:C374,"COMPRA
PURCHASE",'TVB-AVB - Diario - Daily'!E10:E374)</f>
        <v>1100218.7899999996</v>
      </c>
      <c r="D15" s="86" t="s">
        <v>15</v>
      </c>
      <c r="E15" s="67">
        <f t="array" ref="E15">MIN(IF('TVB-AVB - Diario - Daily'!C10:C374="COMPRA
PURCHASE",'TVB-AVB - Diario - Daily'!G10:G374))</f>
        <v>22.1</v>
      </c>
      <c r="G15" s="85" t="s">
        <v>14</v>
      </c>
      <c r="H15" s="119">
        <f>SUMIF('TVB-AVB - Diario - Daily'!C10:C374,"VENTA
SELL",'TVB-AVB - Diario - Daily'!E10:E374)</f>
        <v>-2276969.9900000002</v>
      </c>
      <c r="I15" s="122" t="s">
        <v>15</v>
      </c>
      <c r="J15" s="67">
        <f t="array" ref="J15">MIN(IF('TVB-AVB - Diario - Daily'!C10:C347="VENTA
SELL",'TVB-AVB - Diario - Daily'!G10:G347))</f>
        <v>-40</v>
      </c>
    </row>
    <row r="16" spans="1:14" ht="28.5" customHeight="1" thickBot="1" x14ac:dyDescent="0.4">
      <c r="A16" s="2"/>
      <c r="B16" s="107" t="s">
        <v>16</v>
      </c>
      <c r="C16" s="111"/>
      <c r="D16" s="106" t="s">
        <v>17</v>
      </c>
      <c r="E16" s="80">
        <v>45314</v>
      </c>
      <c r="G16" s="107" t="s">
        <v>16</v>
      </c>
      <c r="H16" s="120"/>
      <c r="I16" s="87" t="s">
        <v>17</v>
      </c>
      <c r="J16" s="80"/>
    </row>
    <row r="17" spans="1:20" ht="15" customHeight="1" x14ac:dyDescent="0.35">
      <c r="A17" s="2"/>
      <c r="B17" s="9"/>
      <c r="C17" s="64"/>
      <c r="F17" s="64"/>
      <c r="G17" s="64"/>
      <c r="H17" s="64"/>
    </row>
    <row r="18" spans="1:20" ht="15" customHeight="1" x14ac:dyDescent="0.25">
      <c r="B18" s="6"/>
      <c r="C18" s="6"/>
      <c r="D18" s="6"/>
      <c r="E18" s="28"/>
      <c r="F18"/>
      <c r="G18"/>
      <c r="H18"/>
      <c r="I18"/>
      <c r="J18"/>
    </row>
    <row r="19" spans="1:20" ht="21.75" customHeight="1" x14ac:dyDescent="0.35">
      <c r="A19" s="2"/>
      <c r="B19" s="96"/>
      <c r="C19" s="97"/>
      <c r="D19" s="97"/>
      <c r="E19" s="97"/>
      <c r="F19" s="100"/>
      <c r="G19" s="100" t="s">
        <v>18</v>
      </c>
      <c r="H19" s="100"/>
      <c r="I19" s="97"/>
      <c r="J19" s="97"/>
      <c r="K19" s="97"/>
      <c r="L19" s="97"/>
      <c r="M19" s="97"/>
      <c r="N19" s="97"/>
      <c r="O19" s="98"/>
    </row>
    <row r="20" spans="1:20" s="35" customFormat="1" ht="15.75" customHeight="1" x14ac:dyDescent="0.25">
      <c r="B20" s="95"/>
      <c r="C20" s="99"/>
      <c r="D20" s="99"/>
      <c r="E20" s="99"/>
      <c r="F20" s="101"/>
      <c r="G20" s="101" t="s">
        <v>19</v>
      </c>
      <c r="H20" s="99"/>
      <c r="I20" s="99"/>
      <c r="J20" s="99"/>
      <c r="K20" s="99"/>
      <c r="L20" s="99"/>
      <c r="M20" s="99"/>
      <c r="N20" s="99"/>
      <c r="O20" s="155"/>
    </row>
    <row r="21" spans="1:20" s="35" customFormat="1" ht="13.5" x14ac:dyDescent="0.25">
      <c r="B21" s="28"/>
      <c r="C21" s="28"/>
      <c r="D21" s="28"/>
      <c r="E21" s="28"/>
    </row>
    <row r="22" spans="1:20" s="35" customFormat="1" ht="27" customHeight="1" thickBot="1" x14ac:dyDescent="0.3">
      <c r="B22" s="28"/>
      <c r="C22" s="28"/>
      <c r="D22" s="69" t="s">
        <v>20</v>
      </c>
      <c r="E22" s="69" t="s">
        <v>21</v>
      </c>
      <c r="F22" s="69" t="s">
        <v>22</v>
      </c>
      <c r="G22" s="69" t="s">
        <v>23</v>
      </c>
      <c r="H22" s="69" t="s">
        <v>24</v>
      </c>
      <c r="I22" s="69" t="s">
        <v>25</v>
      </c>
      <c r="J22" s="69" t="s">
        <v>26</v>
      </c>
      <c r="K22" s="69" t="s">
        <v>27</v>
      </c>
      <c r="L22" s="69" t="s">
        <v>28</v>
      </c>
      <c r="M22" s="69" t="s">
        <v>29</v>
      </c>
      <c r="N22" s="69" t="s">
        <v>30</v>
      </c>
      <c r="O22" s="69" t="s">
        <v>31</v>
      </c>
      <c r="P22" s="69"/>
      <c r="Q22" s="69"/>
      <c r="R22" s="69"/>
      <c r="S22" s="69"/>
      <c r="T22" s="69"/>
    </row>
    <row r="23" spans="1:20" s="35" customFormat="1" ht="63" customHeight="1" x14ac:dyDescent="0.25">
      <c r="B23" s="91"/>
      <c r="C23" s="14" t="s">
        <v>32</v>
      </c>
      <c r="D23" s="135">
        <f>COUNTIF('TVB-AVB - Diario - Daily'!C10:C40,"COMPRA
PURCHASE")</f>
        <v>13</v>
      </c>
      <c r="E23" s="136">
        <f>COUNTIF('TVB-AVB - Diario - Daily'!$C41:$C68,"COMPRA
PURCHASE")</f>
        <v>12</v>
      </c>
      <c r="F23" s="136">
        <f>COUNTIF('TVB-AVB - Diario - Daily'!$C69:$C99,"COMPRA
PURCHASE")</f>
        <v>13</v>
      </c>
      <c r="G23" s="136">
        <f>COUNTIF('TVB-AVB - Diario - Daily'!$C100:$C129,"COMPRA
PURCHASE")</f>
        <v>11</v>
      </c>
      <c r="H23" s="136">
        <f>COUNTIF('TVB-AVB - Diario - Daily'!$C130:$C160,"COMPRA
PURCHASE")</f>
        <v>14</v>
      </c>
      <c r="I23" s="136">
        <f t="array" ref="I23">COUNTIF('TVB-AVB - Diario - Daily'!$C161:$C190,"COMPRA
PURCHASE")</f>
        <v>10</v>
      </c>
      <c r="J23" s="136">
        <f>COUNTIF('TVB-AVB - Diario - Daily'!$C191:$C221,"COMPRA
PURCHASE")</f>
        <v>11</v>
      </c>
      <c r="K23" s="136">
        <f t="array" ref="K23">COUNTIF('TVB-AVB - Diario - Daily'!$C222:$C252,"COMPRA
PURCHASE")</f>
        <v>11</v>
      </c>
      <c r="L23" s="136">
        <f>COUNTIF('TVB-AVB - Diario - Daily'!$C253:$C282,"COMPRA
PURCHASE")</f>
        <v>12</v>
      </c>
      <c r="M23" s="136">
        <f>COUNTIF('TVB-AVB - Diario - Daily'!$C283:$C313,"COMPRA
PURCHASE")</f>
        <v>12</v>
      </c>
      <c r="N23" s="136">
        <f>COUNTIF('TVB-AVB - Diario - Daily'!$C314:$C343,"COMPRA
PURCHASE")</f>
        <v>13</v>
      </c>
      <c r="O23" s="137">
        <f>COUNTIF('TVB-AVB - Diario - Daily'!$C344:$C374,"COMPRA
PURCHASE")</f>
        <v>12</v>
      </c>
    </row>
    <row r="24" spans="1:20" s="35" customFormat="1" ht="47.25" customHeight="1" x14ac:dyDescent="0.25">
      <c r="B24" s="93"/>
      <c r="C24" s="15" t="s">
        <v>12</v>
      </c>
      <c r="D24" s="140">
        <f>SUMIF('TVB-AVB - Diario - Daily'!C10:C40,"COMPRA
PURCHASE",'TVB-AVB - Diario - Daily'!D10:D40)</f>
        <v>2628</v>
      </c>
      <c r="E24" s="139">
        <f>SUMIF('TVB-AVB - Diario - Daily'!$C41:$C68,"COMPRA
PURCHASE",'TVB-AVB - Diario - Daily'!$D41:$D68)</f>
        <v>2113</v>
      </c>
      <c r="F24" s="139">
        <f>SUMIF('TVB-AVB - Diario - Daily'!$C69:$C99,"COMPRA
PURCHASE",'TVB-AVB - Diario - Daily'!$D69:$D99)</f>
        <v>3042</v>
      </c>
      <c r="G24" s="139">
        <f>SUMIF('TVB-AVB - Diario - Daily'!$C100:$C129,"COMPRA
PURCHASE",'TVB-AVB - Diario - Daily'!$D100:$D129)</f>
        <v>1955</v>
      </c>
      <c r="H24" s="139">
        <f>SUMIF('TVB-AVB - Diario - Daily'!$C130:$C160,"COMPRA
PURCHASE",'TVB-AVB - Diario - Daily'!$D130:$D160)</f>
        <v>4534</v>
      </c>
      <c r="I24" s="139">
        <f t="array" ref="I24">SUMIF('TVB-AVB - Diario - Daily'!$C161:$C190,"COMPRA
PURCHASE",'TVB-AVB - Diario - Daily'!$D161:$D190)</f>
        <v>1242</v>
      </c>
      <c r="J24" s="139">
        <f t="array" ref="J24">SUMIF('TVB-AVB - Diario - Daily'!$C191:$C221,"COMPRA
PURCHASE",'TVB-AVB - Diario - Daily'!$D191:$D221)</f>
        <v>7974</v>
      </c>
      <c r="K24" s="139">
        <f>SUMIF('TVB-AVB - Diario - Daily'!$C222:$C252,"COMPRA
PURCHASE",'TVB-AVB - Diario - Daily'!$D222:$D252)</f>
        <v>609</v>
      </c>
      <c r="L24" s="139">
        <f>SUMIF('TVB-AVB - Diario - Daily'!$C253:$C282,"COMPRA
PURCHASE",'TVB-AVB - Diario - Daily'!$D253:$D282)</f>
        <v>1055</v>
      </c>
      <c r="M24" s="139">
        <f>SUMIF('TVB-AVB - Diario - Daily'!$C283:$C313,"COMPRA
PURCHASE",'TVB-AVB - Diario - Daily'!$D283:$D313)</f>
        <v>1413</v>
      </c>
      <c r="N24" s="139">
        <f>SUMIF('TVB-AVB - Diario - Daily'!$C314:$C343,"COMPRA
PURCHASE",'TVB-AVB - Diario - Daily'!$D314:$D343)</f>
        <v>1967</v>
      </c>
      <c r="O24" s="138">
        <f>SUMIF('TVB-AVB - Diario - Daily'!$C344:$C374,"COMPRA
PURCHASE",'TVB-AVB - Diario - Daily'!$D344:$D374)</f>
        <v>3712</v>
      </c>
      <c r="R24" s="76"/>
    </row>
    <row r="25" spans="1:20" s="35" customFormat="1" ht="47.25" customHeight="1" x14ac:dyDescent="0.25">
      <c r="B25" s="93"/>
      <c r="C25" s="70" t="s">
        <v>33</v>
      </c>
      <c r="D25" s="141">
        <f>SUMIF('TVB-AVB - Diario - Daily'!C10:C40,"COMPRA
PURCHASE",'TVB-AVB - Diario - Daily'!E10:E40)</f>
        <v>80043.72</v>
      </c>
      <c r="E25" s="133">
        <f>SUMIF('TVB-AVB - Diario - Daily'!$C41:$C68,"COMPRA
PURCHASE",'TVB-AVB - Diario - Daily'!$E41:$E68)</f>
        <v>53593.3</v>
      </c>
      <c r="F25" s="133">
        <f>SUMIF('TVB-AVB - Diario - Daily'!$C69:$C99,"COMPRA
PURCHASE",'TVB-AVB - Diario - Daily'!$E69:$E99)</f>
        <v>79129.240000000005</v>
      </c>
      <c r="G25" s="133">
        <f>SUMIF('TVB-AVB - Diario - Daily'!$C100:$C129,"COMPRA
PURCHASE",'TVB-AVB - Diario - Daily'!$E100:$E129)</f>
        <v>54643.080000000016</v>
      </c>
      <c r="H25" s="133">
        <f>SUMIF('TVB-AVB - Diario - Daily'!$C130:$C160,"COMPRA
PURCHASE",'TVB-AVB - Diario - Daily'!$E130:$E160)</f>
        <v>144176.53000000003</v>
      </c>
      <c r="I25" s="133">
        <f>SUMIF('TVB-AVB - Diario - Daily'!$C161:$C190,"COMPRA
PURCHASE",'TVB-AVB - Diario - Daily'!$E161:$E190)</f>
        <v>44772.55</v>
      </c>
      <c r="J25" s="133">
        <f>SUMIF('TVB-AVB - Diario - Daily'!$C191:$C221,"COMPRA
PURCHASE",'TVB-AVB - Diario - Daily'!$E191:$E221)</f>
        <v>272656.33</v>
      </c>
      <c r="K25" s="133">
        <f>SUMIF('TVB-AVB - Diario - Daily'!$C222:$C252,"COMPRA
PURCHASE",'TVB-AVB - Diario - Daily'!$E222:$E252)</f>
        <v>23774.48</v>
      </c>
      <c r="L25" s="133">
        <f>SUMIF('TVB-AVB - Diario - Daily'!$C253:$C282,"COMPRA
PURCHASE",'TVB-AVB - Diario - Daily'!$E253:$E282)</f>
        <v>38748.130000000005</v>
      </c>
      <c r="M25" s="133">
        <f>SUMIF('TVB-AVB - Diario - Daily'!$C283:$C313,"COMPRA
PURCHASE",'TVB-AVB - Diario - Daily'!$E283:$E313)</f>
        <v>56631.479999999996</v>
      </c>
      <c r="N25" s="133">
        <f>SUMIF('TVB-AVB - Diario - Daily'!$C314:$C343,"COMPRA
PURCHASE",'TVB-AVB - Diario - Daily'!$E314:$E343)</f>
        <v>87455.2</v>
      </c>
      <c r="O25" s="134">
        <f>SUMIF('TVB-AVB - Diario - Daily'!$C344:$C374,"COMPRA
PURCHASE",'TVB-AVB - Diario - Daily'!$E344:$E374)</f>
        <v>164594.74999999997</v>
      </c>
      <c r="Q25" s="156"/>
    </row>
    <row r="26" spans="1:20" s="35" customFormat="1" ht="47.25" customHeight="1" x14ac:dyDescent="0.25">
      <c r="B26" s="94" t="s">
        <v>34</v>
      </c>
      <c r="C26" s="15" t="s">
        <v>13</v>
      </c>
      <c r="D26" s="153">
        <f>IFERROR(D25/D24,"-")</f>
        <v>30.458036529680367</v>
      </c>
      <c r="E26" s="133">
        <f>IFERROR(E25/E24,"-")</f>
        <v>25.363606247042121</v>
      </c>
      <c r="F26" s="133">
        <f t="shared" ref="F26:O26" si="0">IFERROR(F25/F24,"-")</f>
        <v>26.012241946088103</v>
      </c>
      <c r="G26" s="133">
        <f t="shared" si="0"/>
        <v>27.950424552429677</v>
      </c>
      <c r="H26" s="133">
        <f t="shared" si="0"/>
        <v>31.798970004411121</v>
      </c>
      <c r="I26" s="133">
        <f t="shared" si="0"/>
        <v>36.048752012882453</v>
      </c>
      <c r="J26" s="133">
        <f t="shared" si="0"/>
        <v>34.193169049410585</v>
      </c>
      <c r="K26" s="133">
        <f>IFERROR(K25/K24,"-")</f>
        <v>39.038555008210182</v>
      </c>
      <c r="L26" s="133">
        <f t="shared" si="0"/>
        <v>36.728085308056876</v>
      </c>
      <c r="M26" s="133">
        <f t="shared" si="0"/>
        <v>40.078895966029719</v>
      </c>
      <c r="N26" s="133">
        <f t="shared" si="0"/>
        <v>44.461209964412809</v>
      </c>
      <c r="O26" s="157">
        <f t="shared" si="0"/>
        <v>44.341258081896541</v>
      </c>
      <c r="Q26" s="76"/>
    </row>
    <row r="27" spans="1:20" s="35" customFormat="1" ht="47.25" customHeight="1" x14ac:dyDescent="0.25">
      <c r="B27" s="93"/>
      <c r="C27" s="86" t="s">
        <v>35</v>
      </c>
      <c r="D27" s="142">
        <f t="array" ref="D27">MIN(IF('TVB-AVB - Diario - Daily'!C10:C40="COMPRA
PURCHASE",'TVB-AVB - Diario - Daily'!G10:G40))</f>
        <v>26.49</v>
      </c>
      <c r="E27" s="143">
        <f t="array" ref="E27">MIN(IF('TVB-AVB - Diario - Daily'!$C41:$C68="COMPRA
PURCHASE",'TVB-AVB - Diario - Daily'!$G41:$G68))</f>
        <v>22.1</v>
      </c>
      <c r="F27" s="143">
        <f t="array" ref="F27">MIN(IF('TVB-AVB - Diario - Daily'!$C69:$C99="COMPRA
PURCHASE",'TVB-AVB - Diario - Daily'!$G69:$G99))</f>
        <v>24.45</v>
      </c>
      <c r="G27" s="143">
        <f t="array" ref="G27">MIN(IF('TVB-AVB - Diario - Daily'!$C100:$C129="COMPRA
PURCHASE",'TVB-AVB - Diario - Daily'!$G100:$G129))</f>
        <v>26.6</v>
      </c>
      <c r="H27" s="143">
        <f t="array" ref="H27">MIN(IF('TVB-AVB - Diario - Daily'!$C130:$C160="COMPRA
PURCHASE",'TVB-AVB - Diario - Daily'!$G130:$G160))</f>
        <v>28.450000000000003</v>
      </c>
      <c r="I27" s="143">
        <f t="array" ref="I27">MIN(IF('TVB-AVB - Diario - Daily'!$C161:$C190="COMPRA
PURCHASE",'TVB-AVB - Diario - Daily'!$G161:$G190))</f>
        <v>34</v>
      </c>
      <c r="J27" s="143">
        <f t="array" ref="J27">MIN(IF('TVB-AVB - Diario - Daily'!$C191:$C221="COMPRA
PURCHASE",'TVB-AVB - Diario - Daily'!$G191:$G221))</f>
        <v>30.78</v>
      </c>
      <c r="K27" s="143">
        <f t="array" ref="K27">MIN(IF('TVB-AVB - Diario - Daily'!$C222:$C252="COMPRA
PURCHASE",'TVB-AVB - Diario - Daily'!$G222:$G252))</f>
        <v>36.26</v>
      </c>
      <c r="L27" s="143">
        <f t="array" ref="L27">MIN(IF('TVB-AVB - Diario - Daily'!$C253:$C282="COMPRA
PURCHASE",'TVB-AVB - Diario - Daily'!$G253:$G282))</f>
        <v>34.26</v>
      </c>
      <c r="M27" s="143">
        <f t="array" ref="M27">MIN(IF('TVB-AVB - Diario - Daily'!$C283:$C313="COMPRA
PURCHASE",'TVB-AVB - Diario - Daily'!$G283:$G313))</f>
        <v>38.4</v>
      </c>
      <c r="N27" s="143">
        <f t="array" ref="N27">MIN(IF('TVB-AVB - Diario - Daily'!$C314:$C343="COMPRA
PURCHASE",'TVB-AVB - Diario - Daily'!$G314:$G343))</f>
        <v>39.5</v>
      </c>
      <c r="O27" s="144">
        <f t="array" ref="O27">MIN(IF('TVB-AVB - Diario - Daily'!$C344:$C374="COMPRA
PURCHASE",'TVB-AVB - Diario - Daily'!$G344:$G374))</f>
        <v>40.6</v>
      </c>
    </row>
    <row r="28" spans="1:20" s="35" customFormat="1" ht="31.5" customHeight="1" x14ac:dyDescent="0.25">
      <c r="B28" s="93"/>
      <c r="C28" s="127" t="s">
        <v>36</v>
      </c>
      <c r="D28" s="77">
        <v>45314</v>
      </c>
      <c r="E28" s="77">
        <v>45332</v>
      </c>
      <c r="F28" s="77">
        <v>45356</v>
      </c>
      <c r="G28" s="77"/>
      <c r="H28" s="77"/>
      <c r="I28" s="77"/>
      <c r="J28" s="77"/>
      <c r="K28" s="77"/>
      <c r="L28" s="77"/>
      <c r="M28" s="77"/>
      <c r="N28" s="77"/>
      <c r="O28" s="132"/>
    </row>
    <row r="29" spans="1:20" s="35" customFormat="1" ht="47.25" customHeight="1" x14ac:dyDescent="0.25">
      <c r="B29" s="93"/>
      <c r="C29" s="86" t="s">
        <v>37</v>
      </c>
      <c r="D29" s="142">
        <f t="array" ref="D29">MAX(IF('TVB-AVB - Diario - Daily'!C10:C40="COMPRA
PURCHASE",'TVB-AVB - Diario - Daily'!H10:H40))</f>
        <v>34.96899736147757</v>
      </c>
      <c r="E29" s="143">
        <f t="array" ref="E29">MAX(IF('TVB-AVB - Diario - Daily'!$C41:$C68="COMPRA
PURCHASE",'TVB-AVB - Diario - Daily'!$H41:$H68))</f>
        <v>29.900000000000002</v>
      </c>
      <c r="F29" s="143">
        <f t="array" ref="F29">MAX(IF('TVB-AVB - Diario - Daily'!$C69:$C99="COMPRA
PURCHASE",'TVB-AVB - Diario - Daily'!$H69:$H99))</f>
        <v>28.7</v>
      </c>
      <c r="G29" s="143">
        <f t="array" ref="G29">MAX(IF('TVB-AVB - Diario - Daily'!$C100:$C129="COMPRA
PURCHASE",'TVB-AVB - Diario - Daily'!$H100:$H129))</f>
        <v>32.53</v>
      </c>
      <c r="H29" s="143">
        <f t="array" ref="H29">MAX(IF('TVB-AVB - Diario - Daily'!$C130:$C160="COMPRA
PURCHASE",'TVB-AVB - Diario - Daily'!$H130:$H160))</f>
        <v>35.4</v>
      </c>
      <c r="I29" s="143">
        <f t="array" ref="I29">MAX(IF('TVB-AVB - Diario - Daily'!$C161:$C190="COMPRA
PURCHASE",'TVB-AVB - Diario - Daily'!$H161:$H190))</f>
        <v>37.911421911421911</v>
      </c>
      <c r="J29" s="143">
        <f t="array" ref="J29">MAX(IF('TVB-AVB - Diario - Daily'!$C191:$C221="COMPRA
PURCHASE",'TVB-AVB - Diario - Daily'!$H191:$H221))</f>
        <v>34.770000000000003</v>
      </c>
      <c r="K29" s="143">
        <f t="array" ref="K29">MAX(IF('TVB-AVB - Diario - Daily'!$C222:$C252="COMPRA
PURCHASE",'TVB-AVB - Diario - Daily'!$H222:$H252))</f>
        <v>41.03</v>
      </c>
      <c r="L29" s="143">
        <f t="array" ref="L29">MAX(IF('TVB-AVB - Diario - Daily'!$C253:$C282="COMPRA
PURCHASE",'TVB-AVB - Diario - Daily'!$H253:$H282))</f>
        <v>39.75</v>
      </c>
      <c r="M29" s="143">
        <f t="array" ref="M29">MAX(IF('TVB-AVB - Diario - Daily'!$C283:$C313="COMPRA
PURCHASE",'TVB-AVB - Diario - Daily'!$H283:$H313))</f>
        <v>41.93</v>
      </c>
      <c r="N29" s="143">
        <f t="array" ref="N29">MAX(IF('TVB-AVB - Diario - Daily'!$C314:$C343="COMPRA
PURCHASE",'TVB-AVB - Diario - Daily'!$H314:$H343))</f>
        <v>48.2</v>
      </c>
      <c r="O29" s="144">
        <f t="array" ref="O29">MAX(IF('TVB-AVB - Diario - Daily'!$C344:$C374="COMPRA
PURCHASE",'TVB-AVB - Diario - Daily'!$H344:$H374))</f>
        <v>48.1</v>
      </c>
    </row>
    <row r="30" spans="1:20" s="35" customFormat="1" ht="31.5" customHeight="1" thickBot="1" x14ac:dyDescent="0.3">
      <c r="B30" s="92"/>
      <c r="C30" s="126" t="s">
        <v>38</v>
      </c>
      <c r="D30" s="78">
        <v>45297</v>
      </c>
      <c r="E30" s="77">
        <v>45323</v>
      </c>
      <c r="F30" s="77">
        <v>45358</v>
      </c>
      <c r="G30" s="77"/>
      <c r="H30" s="77"/>
      <c r="I30" s="77"/>
      <c r="J30" s="77"/>
      <c r="K30" s="77"/>
      <c r="L30" s="77"/>
      <c r="M30" s="77"/>
      <c r="N30" s="77"/>
      <c r="O30" s="132"/>
    </row>
    <row r="31" spans="1:20" s="35" customFormat="1" ht="60.75" customHeight="1" x14ac:dyDescent="0.25">
      <c r="B31" s="91"/>
      <c r="C31" s="14" t="s">
        <v>32</v>
      </c>
      <c r="D31" s="136">
        <f>COUNTIF('TVB-AVB - Diario - Daily'!$C10:$C40,"VENTA
SELL")</f>
        <v>0</v>
      </c>
      <c r="E31" s="136">
        <f>COUNTIF('TVB-AVB - Diario - Daily'!$C41:$C68,"VENTA
SELL")</f>
        <v>0</v>
      </c>
      <c r="F31" s="136">
        <f>COUNTIF('TVB-AVB - Diario - Daily'!$C69:$C99,"VENTA
SELL")</f>
        <v>1</v>
      </c>
      <c r="G31" s="136">
        <f>COUNTIF('TVB-AVB - Diario - Daily'!$C100:$C129,"VENTA
SELL")</f>
        <v>1</v>
      </c>
      <c r="H31" s="136">
        <f>COUNTIF('TVB-AVB - Diario - Daily'!$C130:$C160,"VENTA
SELL")</f>
        <v>0</v>
      </c>
      <c r="I31" s="136">
        <f t="array" ref="I31">COUNTIF('TVB-AVB - Diario - Daily'!$C161:$C190,"VENTA
SELL")</f>
        <v>3</v>
      </c>
      <c r="J31" s="136">
        <f>COUNTIF('TVB-AVB - Diario - Daily'!$C191:$C221,"VENTA
SELL")</f>
        <v>2</v>
      </c>
      <c r="K31" s="136">
        <f>COUNTIF('TVB-AVB - Diario - Daily'!$C222:$C252,"VENTA
SELL")</f>
        <v>2</v>
      </c>
      <c r="L31" s="136">
        <f>COUNTIF('TVB-AVB - Diario - Daily'!$C253:$C282,"VENTA
SELL")</f>
        <v>0</v>
      </c>
      <c r="M31" s="136">
        <f>COUNTIF('TVB-AVB - Diario - Daily'!$C283:$C313,"VENTA
SELL")</f>
        <v>1</v>
      </c>
      <c r="N31" s="136">
        <f>COUNTIF('TVB-AVB - Diario - Daily'!$C314:$C343,"VENTA
SELL")</f>
        <v>0</v>
      </c>
      <c r="O31" s="147">
        <f>COUNTIF('TVB-AVB - Diario - Daily'!$C344:$C374,"VENTA
SELL")</f>
        <v>1</v>
      </c>
    </row>
    <row r="32" spans="1:20" s="35" customFormat="1" ht="47.25" customHeight="1" x14ac:dyDescent="0.25">
      <c r="B32" s="93"/>
      <c r="C32" s="15" t="s">
        <v>12</v>
      </c>
      <c r="D32" s="74">
        <f>SUMIF('TVB-AVB - Diario - Daily'!$C10:$C40,"VENTA
SELL",'TVB-AVB - Diario - Daily'!$D10:$D40)</f>
        <v>0</v>
      </c>
      <c r="E32" s="145">
        <f>SUMIF('TVB-AVB - Diario - Daily'!$C41:$C68,"VENTA
SELL",'TVB-AVB - Diario - Daily'!$D41:$D68)</f>
        <v>0</v>
      </c>
      <c r="F32" s="139">
        <f>SUMIF('TVB-AVB - Diario - Daily'!$C69:$C99,"VENTA
SELL",'TVB-AVB - Diario - Daily'!$D69:$D99)</f>
        <v>-6744</v>
      </c>
      <c r="G32" s="139">
        <f>SUMIF('TVB-AVB - Diario - Daily'!$C100:$C129,"VENTA
SELL",'TVB-AVB - Diario - Daily'!$D100:$D129)</f>
        <v>-9434</v>
      </c>
      <c r="H32" s="139">
        <f>SUMIF('TVB-AVB - Diario - Daily'!$C130:$C160,"VENTA
SELL",'TVB-AVB - Diario - Daily'!$D130:$D160)</f>
        <v>0</v>
      </c>
      <c r="I32" s="139">
        <f t="array" ref="I32">SUMIF('TVB-AVB - Diario - Daily'!$C161:$C190,"VENTA
SELL",'TVB-AVB - Diario - Daily'!$D161:$D190)</f>
        <v>-34064</v>
      </c>
      <c r="J32" s="139">
        <f t="array" ref="J32">SUMIF('TVB-AVB - Diario - Daily'!$C191:$C221,"VENTA
SELL",'TVB-AVB - Diario - Daily'!$D191:$D221)</f>
        <v>-249</v>
      </c>
      <c r="K32" s="139">
        <f>SUMIF('TVB-AVB - Diario - Daily'!$C222:$C252,"VENTA
SELL",'TVB-AVB - Diario - Daily'!$D222:$D252)</f>
        <v>-134</v>
      </c>
      <c r="L32" s="139">
        <f>SUMIF('TVB-AVB - Diario - Daily'!$C253:$C282,"VENTA
SELL",'TVB-AVB - Diario - Daily'!$D253:$D282)</f>
        <v>0</v>
      </c>
      <c r="M32" s="139">
        <f>SUMIF('TVB-AVB - Diario - Daily'!$C283:$C313,"VENTA
SELL",'TVB-AVB - Diario - Daily'!$D283:$D313)</f>
        <v>-369</v>
      </c>
      <c r="N32" s="139">
        <f>SUMIF('TVB-AVB - Diario - Daily'!$C314:$C343,"VENTA
SELL",'TVB-AVB - Diario - Daily'!$D314:$D343)</f>
        <v>0</v>
      </c>
      <c r="O32" s="138">
        <f>SUMIF('TVB-AVB - Diario - Daily'!$C344:$C374,"VENTA
SELL",'TVB-AVB - Diario - Daily'!$D344:$D374)</f>
        <v>-14232</v>
      </c>
    </row>
    <row r="33" spans="1:15" s="35" customFormat="1" ht="47.25" customHeight="1" x14ac:dyDescent="0.25">
      <c r="B33" s="93"/>
      <c r="C33" s="70" t="s">
        <v>33</v>
      </c>
      <c r="D33" s="141">
        <f>SUMIF('TVB-AVB - Diario - Daily'!C10:C40,"VENTA
SELL",'TVB-AVB - Diario - Daily'!E10:E40)</f>
        <v>0</v>
      </c>
      <c r="E33" s="146">
        <f>SUMIF('TVB-AVB - Diario - Daily'!C41:C68,"VENTA
SELL",'TVB-AVB - Diario - Daily'!E41:E68)</f>
        <v>0</v>
      </c>
      <c r="F33" s="133">
        <f>SUMIF('TVB-AVB - Diario - Daily'!$C69:$C99,"VENTA
SELL",'TVB-AVB - Diario - Daily'!$E69:$E99)</f>
        <v>-185856.75</v>
      </c>
      <c r="G33" s="133">
        <f>SUMIF('TVB-AVB - Diario - Daily'!$C100:$C129,"VENTA
SELL",'TVB-AVB - Diario - Daily'!$E100:$E129)</f>
        <v>-242813.4</v>
      </c>
      <c r="H33" s="133">
        <f>SUMIF('TVB-AVB - Diario - Daily'!$C130:$C160,"VENTA
SELL",'TVB-AVB - Diario - Daily'!$E130:$E160)</f>
        <v>0</v>
      </c>
      <c r="I33" s="133">
        <f>SUMIF('TVB-AVB - Diario - Daily'!$C161:$C190,"VENTA
SELL",'TVB-AVB - Diario - Daily'!$E161:$E190)</f>
        <v>-1128191.74</v>
      </c>
      <c r="J33" s="133">
        <f>SUMIF('TVB-AVB - Diario - Daily'!$C191:$C221,"VENTA
SELL",'TVB-AVB - Diario - Daily'!$E191:$E221)</f>
        <v>-8249.4</v>
      </c>
      <c r="K33" s="133">
        <f>SUMIF('TVB-AVB - Diario - Daily'!$C222:$C252,"VENTA
SELL",'TVB-AVB - Diario - Daily'!$E222:$E252)</f>
        <v>-5063.6000000000004</v>
      </c>
      <c r="L33" s="133">
        <f>SUMIF('TVB-AVB - Diario - Daily'!$C253:$C282,"VENTA
SELL",'TVB-AVB - Diario - Daily'!$E253:$E282)</f>
        <v>0</v>
      </c>
      <c r="M33" s="133">
        <f>SUMIF('TVB-AVB - Diario - Daily'!$C283:$C313,"VENTA
SELL",'TVB-AVB - Diario - Daily'!$E283:$E313)</f>
        <v>-15534.9</v>
      </c>
      <c r="N33" s="133">
        <f>SUMIF('TVB-AVB - Diario - Daily'!$C314:$C343,"VENTA
SELL",'TVB-AVB - Diario - Daily'!$E314:$E343)</f>
        <v>0</v>
      </c>
      <c r="O33" s="134">
        <f>SUMIF('TVB-AVB - Diario - Daily'!$C344:$C374,"VENTA
SELL",'TVB-AVB - Diario - Daily'!$E344:$E374)</f>
        <v>-691260.2</v>
      </c>
    </row>
    <row r="34" spans="1:15" s="35" customFormat="1" ht="47.25" customHeight="1" x14ac:dyDescent="0.25">
      <c r="B34" s="94" t="s">
        <v>39</v>
      </c>
      <c r="C34" s="15" t="s">
        <v>13</v>
      </c>
      <c r="D34" s="153" t="str">
        <f>IFERROR(D33/D32,"-")</f>
        <v>-</v>
      </c>
      <c r="E34" s="133" t="str">
        <f>IFERROR(E33/E32,"-")</f>
        <v>-</v>
      </c>
      <c r="F34" s="133">
        <f t="shared" ref="F34" si="1">IFERROR(F33/F32,"-")</f>
        <v>27.558830071174377</v>
      </c>
      <c r="G34" s="133">
        <f t="shared" ref="G34" si="2">IFERROR(G33/G32,"-")</f>
        <v>25.738117447530211</v>
      </c>
      <c r="H34" s="133" t="str">
        <f t="shared" ref="H34" si="3">IFERROR(H33/H32,"-")</f>
        <v>-</v>
      </c>
      <c r="I34" s="133">
        <f t="shared" ref="I34" si="4">IFERROR(I33/I32,"-")</f>
        <v>33.119766909347113</v>
      </c>
      <c r="J34" s="133">
        <f t="shared" ref="J34" si="5">IFERROR(J33/J32,"-")</f>
        <v>33.130120481927712</v>
      </c>
      <c r="K34" s="133">
        <f t="shared" ref="K34" si="6">IFERROR(K33/K32,"-")</f>
        <v>37.788059701492543</v>
      </c>
      <c r="L34" s="133" t="str">
        <f t="shared" ref="L34" si="7">IFERROR(L33/L32,"-")</f>
        <v>-</v>
      </c>
      <c r="M34" s="133">
        <f t="shared" ref="M34" si="8">IFERROR(M33/M32,"-")</f>
        <v>42.1</v>
      </c>
      <c r="N34" s="133" t="str">
        <f t="shared" ref="N34" si="9">IFERROR(N33/N32,"-")</f>
        <v>-</v>
      </c>
      <c r="O34" s="154">
        <f t="shared" ref="O34" si="10">IFERROR(O33/O32,"-")</f>
        <v>48.570840359752665</v>
      </c>
    </row>
    <row r="35" spans="1:15" s="35" customFormat="1" ht="47.25" customHeight="1" x14ac:dyDescent="0.25">
      <c r="B35" s="93"/>
      <c r="C35" s="86" t="s">
        <v>35</v>
      </c>
      <c r="D35" s="151">
        <f t="array" ref="D35">MIN(IF('TVB-AVB - Diario - Daily'!$C10:$C40="VENTA
SELL",'TVB-AVB - Diario - Daily'!$G10:$G40))</f>
        <v>0</v>
      </c>
      <c r="E35" s="152">
        <f t="array" ref="E35">MIN(IF('TVB-AVB - Diario - Daily'!$C41:$C68="VENTA
SELL",'TVB-AVB - Diario - Daily'!$G41:$G68))</f>
        <v>0</v>
      </c>
      <c r="F35" s="149">
        <f t="array" ref="F35">MIN(IF('TVB-AVB - Diario - Daily'!$C69:$C99="VENTA
SELL",'TVB-AVB - Diario - Daily'!$G69:$G99))</f>
        <v>27.4</v>
      </c>
      <c r="G35" s="149">
        <f t="array" ref="G35">MIN(IF('TVB-AVB - Diario - Daily'!$C100:$C129="VENTA
SELL",'TVB-AVB - Diario - Daily'!$G100:$G129))</f>
        <v>25.7</v>
      </c>
      <c r="H35" s="149">
        <f t="array" ref="H35">MIN(IF('TVB-AVB - Diario - Daily'!$C130:$C160="VENTA
SELL",'TVB-AVB - Diario - Daily'!$G130:$G160))</f>
        <v>0</v>
      </c>
      <c r="I35" s="149">
        <f t="array" ref="I35">MIN(IF('TVB-AVB - Diario - Daily'!$C161:$C190="VENTA
SELL",'TVB-AVB - Diario - Daily'!$G161:$G190))</f>
        <v>32.65</v>
      </c>
      <c r="J35" s="149">
        <f t="array" ref="J35">MIN(IF('TVB-AVB - Diario - Daily'!$C191:$C221="VENTA
SELL",'TVB-AVB - Diario - Daily'!$G191:$G221))</f>
        <v>32.35</v>
      </c>
      <c r="K35" s="149">
        <f t="array" ref="K35">MIN(IF('TVB-AVB - Diario - Daily'!$C222:$C252="VENTA
SELL",'TVB-AVB - Diario - Daily'!$G222:$G252))</f>
        <v>-40</v>
      </c>
      <c r="L35" s="149">
        <f t="array" ref="L35">MIN(IF('TVB-AVB - Diario - Daily'!$C253:$C282="VENTA
SELL",'TVB-AVB - Diario - Daily'!$G253:$G282))</f>
        <v>0</v>
      </c>
      <c r="M35" s="149">
        <f t="array" ref="M35">MIN(IF('TVB-AVB - Diario - Daily'!$C283:$C313="VENTA
SELL",'TVB-AVB - Diario - Daily'!$G283:$G313))</f>
        <v>42.1</v>
      </c>
      <c r="N35" s="149">
        <f t="array" ref="N35">MIN(IF('TVB-AVB - Diario - Daily'!$C314:$C343="VENTA
SELL",'TVB-AVB - Diario - Daily'!$G314:$G343))</f>
        <v>0</v>
      </c>
      <c r="O35" s="150">
        <f t="array" ref="O35">MIN(IF('TVB-AVB - Diario - Daily'!$C344:$C374="VENTA
SELL",'TVB-AVB - Diario - Daily'!$G344:$G374))</f>
        <v>48.570840359752665</v>
      </c>
    </row>
    <row r="36" spans="1:15" s="35" customFormat="1" ht="31.5" customHeight="1" x14ac:dyDescent="0.25">
      <c r="B36" s="93"/>
      <c r="C36" s="127" t="s">
        <v>36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132"/>
    </row>
    <row r="37" spans="1:15" s="35" customFormat="1" ht="47.25" customHeight="1" x14ac:dyDescent="0.25">
      <c r="B37" s="93"/>
      <c r="C37" s="86" t="s">
        <v>40</v>
      </c>
      <c r="D37" s="151">
        <f t="array" ref="D37">MAX(IF('TVB-AVB - Diario - Daily'!$C10:$C40="VENTA
SELL",'TVB-AVB - Diario - Daily'!$H10:$H40))</f>
        <v>0</v>
      </c>
      <c r="E37" s="152">
        <f t="array" ref="E37">MAX(IF('TVB-AVB - Diario - Daily'!$C41:$C68="VENTA
SELL",'TVB-AVB - Diario - Daily'!$H41:$H68))</f>
        <v>0</v>
      </c>
      <c r="F37" s="149">
        <f t="array" ref="F37">MAX(IF('TVB-AVB - Diario - Daily'!$C69:$C99="VENTA
SELL",'TVB-AVB - Diario - Daily'!$H69:$H99))</f>
        <v>27.75</v>
      </c>
      <c r="G37" s="149">
        <f t="array" ref="G37">MAX(IF('TVB-AVB - Diario - Daily'!$C100:$C129="VENTA
SELL",'TVB-AVB - Diario - Daily'!$H100:$H129))</f>
        <v>25.75</v>
      </c>
      <c r="H37" s="149">
        <f t="array" ref="H37">MAX(IF('TVB-AVB - Diario - Daily'!$C130:$C160="VENTA
SELL",'TVB-AVB - Diario - Daily'!$H130:$H160))</f>
        <v>0</v>
      </c>
      <c r="I37" s="149">
        <f t="array" ref="I37">MAX(IF('TVB-AVB - Diario - Daily'!$C161:$C190="VENTA
SELL",'TVB-AVB - Diario - Daily'!$H161:$H190))</f>
        <v>34.18</v>
      </c>
      <c r="J37" s="149">
        <f t="array" ref="J37">MAX(IF('TVB-AVB - Diario - Daily'!$C191:$C221="VENTA
SELL",'TVB-AVB - Diario - Daily'!$H191:$H221))</f>
        <v>33.6</v>
      </c>
      <c r="K37" s="149">
        <f t="array" ref="K37">MAX(IF('TVB-AVB - Diario - Daily'!$C222:$C252="VENTA
SELL",'TVB-AVB - Diario - Daily'!$H222:$H252))</f>
        <v>36.1</v>
      </c>
      <c r="L37" s="149">
        <f t="array" ref="L37">MAX(IF('TVB-AVB - Diario - Daily'!$C253:$C282="VENTA
SELL",'TVB-AVB - Diario - Daily'!$H253:$H282))</f>
        <v>0</v>
      </c>
      <c r="M37" s="149">
        <f t="array" ref="M37">MAX(IF('TVB-AVB - Diario - Daily'!$C283:$C313="VENTA
SELL",'TVB-AVB - Diario - Daily'!$H283:$H313))</f>
        <v>42.1</v>
      </c>
      <c r="N37" s="149">
        <f t="array" ref="N37">MAX(IF('TVB-AVB - Diario - Daily'!$C313:$C343="VENTA
SELL",'TVB-AVB - Diario - Daily'!$H313:$H343))</f>
        <v>0</v>
      </c>
      <c r="O37" s="150">
        <f t="array" ref="O37">MAX(IF('TVB-AVB - Diario - Daily'!$C344:$C374="VENTA
SELL",'TVB-AVB - Diario - Daily'!$H344:$H374))</f>
        <v>48.570840359752665</v>
      </c>
    </row>
    <row r="38" spans="1:15" s="35" customFormat="1" ht="31.5" customHeight="1" thickBot="1" x14ac:dyDescent="0.3">
      <c r="B38" s="92"/>
      <c r="C38" s="126" t="s">
        <v>38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132"/>
    </row>
    <row r="39" spans="1:15" s="35" customFormat="1" ht="13.5" x14ac:dyDescent="0.25">
      <c r="B39" s="28"/>
      <c r="C39" s="28"/>
      <c r="D39" s="28"/>
      <c r="E39" s="28"/>
    </row>
    <row r="40" spans="1:15" s="35" customFormat="1" ht="13.5" x14ac:dyDescent="0.25">
      <c r="B40" s="28"/>
      <c r="C40" s="28"/>
      <c r="D40" s="28"/>
      <c r="E40" s="28"/>
    </row>
    <row r="41" spans="1:15" ht="24" customHeight="1" x14ac:dyDescent="0.35">
      <c r="A41" s="2"/>
      <c r="B41" s="124" t="s">
        <v>41</v>
      </c>
      <c r="C41" s="123"/>
      <c r="D41" s="123"/>
      <c r="E41" s="123"/>
      <c r="F41" s="123"/>
      <c r="G41" s="64"/>
      <c r="H41" s="64"/>
    </row>
    <row r="42" spans="1:15" ht="18.75" customHeight="1" x14ac:dyDescent="0.35">
      <c r="A42" s="2"/>
      <c r="B42" s="125" t="s">
        <v>42</v>
      </c>
      <c r="C42" s="123"/>
      <c r="D42" s="123"/>
      <c r="E42" s="123"/>
      <c r="F42" s="123"/>
      <c r="G42" s="64"/>
      <c r="H42" s="64"/>
      <c r="I42" s="47"/>
    </row>
    <row r="43" spans="1:15" s="35" customFormat="1" ht="13.5" x14ac:dyDescent="0.25">
      <c r="B43" s="28"/>
      <c r="C43" s="28"/>
      <c r="D43" s="28"/>
      <c r="E43" s="28"/>
    </row>
    <row r="44" spans="1:15" s="35" customFormat="1" ht="13.5" x14ac:dyDescent="0.25">
      <c r="B44" s="28"/>
      <c r="C44" s="28"/>
      <c r="D44" s="28"/>
      <c r="E44" s="28"/>
    </row>
    <row r="45" spans="1:15" s="35" customFormat="1" ht="13.5" x14ac:dyDescent="0.25">
      <c r="B45" s="28"/>
      <c r="C45" s="28"/>
      <c r="D45" s="28"/>
      <c r="E45" s="28"/>
    </row>
    <row r="46" spans="1:15" s="35" customFormat="1" ht="13.5" x14ac:dyDescent="0.25">
      <c r="B46" s="28"/>
      <c r="C46" s="28"/>
      <c r="D46" s="28"/>
      <c r="E46" s="28"/>
    </row>
    <row r="47" spans="1:15" s="35" customFormat="1" ht="13.5" x14ac:dyDescent="0.25">
      <c r="B47" s="28"/>
      <c r="C47" s="28"/>
      <c r="D47" s="28"/>
      <c r="E47" s="28"/>
    </row>
    <row r="48" spans="1:15" s="35" customFormat="1" ht="13.5" x14ac:dyDescent="0.25">
      <c r="B48" s="28"/>
      <c r="C48" s="28"/>
      <c r="D48" s="28"/>
      <c r="E48" s="28"/>
    </row>
    <row r="49" spans="1:8" s="35" customFormat="1" ht="13.5" x14ac:dyDescent="0.25">
      <c r="B49" s="28"/>
      <c r="C49" s="28"/>
      <c r="D49" s="28"/>
      <c r="E49" s="28"/>
    </row>
    <row r="50" spans="1:8" s="35" customFormat="1" ht="13.5" x14ac:dyDescent="0.25">
      <c r="B50" s="28"/>
      <c r="C50" s="28"/>
      <c r="D50" s="28"/>
      <c r="E50" s="28"/>
    </row>
    <row r="51" spans="1:8" s="35" customFormat="1" ht="13.5" x14ac:dyDescent="0.25">
      <c r="B51" s="28"/>
      <c r="C51" s="28"/>
      <c r="D51" s="28"/>
      <c r="E51" s="28"/>
    </row>
    <row r="52" spans="1:8" s="36" customFormat="1" ht="14" x14ac:dyDescent="0.3">
      <c r="B52" s="30"/>
      <c r="C52" s="30"/>
      <c r="D52" s="30"/>
      <c r="E52" s="30"/>
    </row>
    <row r="53" spans="1:8" s="35" customFormat="1" ht="13.5" x14ac:dyDescent="0.25">
      <c r="B53" s="28"/>
      <c r="C53" s="28"/>
      <c r="D53" s="28"/>
      <c r="E53" s="28"/>
    </row>
    <row r="54" spans="1:8" s="35" customFormat="1" ht="13.5" x14ac:dyDescent="0.25">
      <c r="B54" s="28"/>
      <c r="C54" s="28"/>
      <c r="D54" s="28"/>
      <c r="E54" s="28"/>
    </row>
    <row r="55" spans="1:8" s="37" customFormat="1" ht="13.5" x14ac:dyDescent="0.3">
      <c r="B55" s="31"/>
      <c r="C55" s="31"/>
      <c r="D55" s="28"/>
      <c r="E55" s="28"/>
      <c r="F55" s="28"/>
      <c r="G55" s="28"/>
      <c r="H55" s="28"/>
    </row>
    <row r="56" spans="1:8" s="35" customFormat="1" x14ac:dyDescent="0.25">
      <c r="B56" s="32"/>
      <c r="C56" s="32"/>
    </row>
    <row r="57" spans="1:8" s="35" customFormat="1" x14ac:dyDescent="0.25"/>
    <row r="58" spans="1:8" s="35" customFormat="1" x14ac:dyDescent="0.25"/>
    <row r="59" spans="1:8" s="35" customFormat="1" x14ac:dyDescent="0.25"/>
    <row r="60" spans="1:8" s="35" customFormat="1" x14ac:dyDescent="0.25"/>
    <row r="61" spans="1:8" s="35" customFormat="1" ht="13.5" x14ac:dyDescent="0.3">
      <c r="A61" s="38"/>
    </row>
    <row r="62" spans="1:8" s="35" customFormat="1" x14ac:dyDescent="0.25"/>
    <row r="63" spans="1:8" s="35" customFormat="1" x14ac:dyDescent="0.25"/>
    <row r="64" spans="1:8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  <row r="96" s="35" customFormat="1" x14ac:dyDescent="0.25"/>
    <row r="97" s="35" customFormat="1" x14ac:dyDescent="0.25"/>
    <row r="98" s="35" customFormat="1" x14ac:dyDescent="0.25"/>
    <row r="99" s="35" customFormat="1" x14ac:dyDescent="0.25"/>
    <row r="100" s="35" customFormat="1" x14ac:dyDescent="0.25"/>
    <row r="101" s="35" customFormat="1" x14ac:dyDescent="0.25"/>
    <row r="102" s="35" customFormat="1" x14ac:dyDescent="0.25"/>
    <row r="103" s="35" customFormat="1" x14ac:dyDescent="0.25"/>
    <row r="104" s="35" customFormat="1" x14ac:dyDescent="0.25"/>
    <row r="105" s="35" customFormat="1" x14ac:dyDescent="0.25"/>
    <row r="106" s="35" customFormat="1" x14ac:dyDescent="0.25"/>
    <row r="107" s="35" customFormat="1" x14ac:dyDescent="0.25"/>
    <row r="108" s="35" customFormat="1" x14ac:dyDescent="0.25"/>
    <row r="109" s="35" customFormat="1" x14ac:dyDescent="0.25"/>
    <row r="110" s="35" customFormat="1" x14ac:dyDescent="0.25"/>
    <row r="111" s="35" customFormat="1" x14ac:dyDescent="0.25"/>
    <row r="112" s="35" customFormat="1" x14ac:dyDescent="0.25"/>
    <row r="113" s="35" customFormat="1" x14ac:dyDescent="0.25"/>
    <row r="114" s="35" customFormat="1" x14ac:dyDescent="0.25"/>
    <row r="115" s="35" customFormat="1" x14ac:dyDescent="0.25"/>
    <row r="116" s="35" customFormat="1" x14ac:dyDescent="0.25"/>
    <row r="117" s="35" customFormat="1" x14ac:dyDescent="0.25"/>
    <row r="118" s="35" customFormat="1" x14ac:dyDescent="0.25"/>
    <row r="119" s="35" customFormat="1" x14ac:dyDescent="0.25"/>
    <row r="120" s="35" customFormat="1" x14ac:dyDescent="0.25"/>
    <row r="121" s="35" customFormat="1" x14ac:dyDescent="0.25"/>
    <row r="122" s="35" customFormat="1" x14ac:dyDescent="0.25"/>
    <row r="123" s="35" customFormat="1" x14ac:dyDescent="0.25"/>
    <row r="124" s="35" customFormat="1" x14ac:dyDescent="0.25"/>
    <row r="125" s="35" customFormat="1" x14ac:dyDescent="0.25"/>
    <row r="126" s="35" customFormat="1" x14ac:dyDescent="0.25"/>
    <row r="127" s="35" customFormat="1" x14ac:dyDescent="0.25"/>
    <row r="128" s="35" customFormat="1" x14ac:dyDescent="0.25"/>
    <row r="129" s="35" customFormat="1" x14ac:dyDescent="0.25"/>
    <row r="130" s="35" customFormat="1" x14ac:dyDescent="0.25"/>
    <row r="131" s="35" customFormat="1" x14ac:dyDescent="0.25"/>
    <row r="132" s="35" customFormat="1" x14ac:dyDescent="0.25"/>
    <row r="133" s="35" customFormat="1" x14ac:dyDescent="0.25"/>
    <row r="134" s="35" customFormat="1" x14ac:dyDescent="0.25"/>
    <row r="135" s="35" customFormat="1" x14ac:dyDescent="0.25"/>
    <row r="136" s="35" customFormat="1" x14ac:dyDescent="0.25"/>
    <row r="137" s="35" customFormat="1" x14ac:dyDescent="0.25"/>
    <row r="138" s="35" customFormat="1" x14ac:dyDescent="0.25"/>
    <row r="139" s="35" customFormat="1" x14ac:dyDescent="0.25"/>
    <row r="140" s="35" customFormat="1" x14ac:dyDescent="0.25"/>
    <row r="141" s="35" customFormat="1" x14ac:dyDescent="0.25"/>
    <row r="142" s="35" customFormat="1" x14ac:dyDescent="0.25"/>
    <row r="143" s="35" customFormat="1" x14ac:dyDescent="0.25"/>
    <row r="144" s="35" customFormat="1" x14ac:dyDescent="0.25"/>
    <row r="145" s="35" customFormat="1" x14ac:dyDescent="0.25"/>
    <row r="146" s="35" customFormat="1" x14ac:dyDescent="0.25"/>
    <row r="147" s="35" customFormat="1" x14ac:dyDescent="0.25"/>
    <row r="148" s="35" customFormat="1" x14ac:dyDescent="0.25"/>
    <row r="149" s="35" customFormat="1" x14ac:dyDescent="0.25"/>
    <row r="150" s="35" customFormat="1" x14ac:dyDescent="0.25"/>
    <row r="151" s="35" customFormat="1" x14ac:dyDescent="0.25"/>
    <row r="152" s="35" customFormat="1" x14ac:dyDescent="0.25"/>
    <row r="153" s="35" customFormat="1" x14ac:dyDescent="0.25"/>
    <row r="154" s="35" customFormat="1" x14ac:dyDescent="0.25"/>
    <row r="155" s="35" customFormat="1" x14ac:dyDescent="0.25"/>
    <row r="156" s="35" customFormat="1" x14ac:dyDescent="0.25"/>
    <row r="157" s="35" customFormat="1" x14ac:dyDescent="0.25"/>
    <row r="158" s="35" customFormat="1" x14ac:dyDescent="0.25"/>
    <row r="159" s="35" customFormat="1" x14ac:dyDescent="0.25"/>
    <row r="160" s="35" customFormat="1" x14ac:dyDescent="0.25"/>
    <row r="161" s="35" customFormat="1" x14ac:dyDescent="0.25"/>
    <row r="162" s="35" customFormat="1" x14ac:dyDescent="0.25"/>
    <row r="163" s="35" customFormat="1" x14ac:dyDescent="0.25"/>
    <row r="164" s="35" customFormat="1" x14ac:dyDescent="0.25"/>
    <row r="165" s="35" customFormat="1" x14ac:dyDescent="0.25"/>
    <row r="166" s="35" customFormat="1" x14ac:dyDescent="0.25"/>
    <row r="167" s="35" customFormat="1" x14ac:dyDescent="0.25"/>
    <row r="168" s="35" customFormat="1" x14ac:dyDescent="0.25"/>
    <row r="169" s="35" customFormat="1" x14ac:dyDescent="0.25"/>
    <row r="170" s="35" customFormat="1" x14ac:dyDescent="0.25"/>
    <row r="171" s="35" customFormat="1" x14ac:dyDescent="0.25"/>
    <row r="172" s="35" customFormat="1" x14ac:dyDescent="0.25"/>
    <row r="173" s="35" customFormat="1" x14ac:dyDescent="0.25"/>
    <row r="174" s="35" customFormat="1" x14ac:dyDescent="0.25"/>
    <row r="175" s="35" customFormat="1" x14ac:dyDescent="0.25"/>
    <row r="176" s="35" customFormat="1" x14ac:dyDescent="0.25"/>
    <row r="177" spans="21:21" s="35" customFormat="1" x14ac:dyDescent="0.25"/>
    <row r="178" spans="21:21" s="35" customFormat="1" x14ac:dyDescent="0.25"/>
    <row r="179" spans="21:21" s="35" customFormat="1" x14ac:dyDescent="0.25"/>
    <row r="180" spans="21:21" s="35" customFormat="1" x14ac:dyDescent="0.25"/>
    <row r="181" spans="21:21" s="35" customFormat="1" x14ac:dyDescent="0.25"/>
    <row r="182" spans="21:21" s="35" customFormat="1" x14ac:dyDescent="0.25"/>
    <row r="183" spans="21:21" s="35" customFormat="1" x14ac:dyDescent="0.25"/>
    <row r="184" spans="21:21" s="35" customFormat="1" x14ac:dyDescent="0.25"/>
    <row r="185" spans="21:21" s="35" customFormat="1" x14ac:dyDescent="0.25"/>
    <row r="186" spans="21:21" s="35" customFormat="1" x14ac:dyDescent="0.25">
      <c r="U186" s="35" t="s">
        <v>43</v>
      </c>
    </row>
    <row r="187" spans="21:21" s="35" customFormat="1" x14ac:dyDescent="0.25"/>
    <row r="188" spans="21:21" s="35" customFormat="1" x14ac:dyDescent="0.25"/>
    <row r="189" spans="21:21" s="35" customFormat="1" x14ac:dyDescent="0.25"/>
    <row r="190" spans="21:21" s="35" customFormat="1" x14ac:dyDescent="0.25"/>
    <row r="191" spans="21:21" s="35" customFormat="1" x14ac:dyDescent="0.25"/>
    <row r="192" spans="21:21" s="35" customFormat="1" x14ac:dyDescent="0.25"/>
    <row r="193" s="35" customFormat="1" x14ac:dyDescent="0.25"/>
    <row r="194" s="35" customFormat="1" x14ac:dyDescent="0.25"/>
    <row r="195" s="35" customFormat="1" x14ac:dyDescent="0.25"/>
    <row r="196" s="35" customFormat="1" x14ac:dyDescent="0.25"/>
    <row r="197" s="35" customFormat="1" x14ac:dyDescent="0.25"/>
    <row r="198" s="35" customFormat="1" x14ac:dyDescent="0.25"/>
    <row r="199" s="35" customFormat="1" x14ac:dyDescent="0.25"/>
    <row r="200" s="35" customFormat="1" x14ac:dyDescent="0.25"/>
    <row r="201" s="35" customFormat="1" x14ac:dyDescent="0.25"/>
    <row r="202" s="35" customFormat="1" x14ac:dyDescent="0.25"/>
    <row r="203" s="35" customFormat="1" x14ac:dyDescent="0.25"/>
    <row r="204" s="35" customFormat="1" x14ac:dyDescent="0.25"/>
    <row r="205" s="35" customFormat="1" x14ac:dyDescent="0.25"/>
    <row r="206" s="35" customFormat="1" x14ac:dyDescent="0.25"/>
    <row r="207" s="35" customFormat="1" x14ac:dyDescent="0.25"/>
    <row r="208" s="35" customFormat="1" x14ac:dyDescent="0.25"/>
    <row r="209" s="35" customFormat="1" x14ac:dyDescent="0.25"/>
    <row r="210" s="35" customFormat="1" x14ac:dyDescent="0.25"/>
    <row r="211" s="35" customFormat="1" x14ac:dyDescent="0.25"/>
    <row r="212" s="35" customFormat="1" x14ac:dyDescent="0.25"/>
    <row r="213" s="35" customFormat="1" x14ac:dyDescent="0.25"/>
    <row r="214" s="35" customFormat="1" x14ac:dyDescent="0.25"/>
    <row r="215" s="35" customFormat="1" x14ac:dyDescent="0.25"/>
    <row r="216" s="35" customFormat="1" x14ac:dyDescent="0.25"/>
    <row r="217" s="35" customFormat="1" x14ac:dyDescent="0.25"/>
    <row r="218" s="35" customFormat="1" x14ac:dyDescent="0.25"/>
    <row r="219" s="35" customFormat="1" x14ac:dyDescent="0.25"/>
    <row r="220" s="35" customFormat="1" x14ac:dyDescent="0.25"/>
    <row r="221" s="35" customFormat="1" x14ac:dyDescent="0.25"/>
    <row r="222" s="35" customFormat="1" x14ac:dyDescent="0.25"/>
    <row r="223" s="35" customFormat="1" x14ac:dyDescent="0.25"/>
    <row r="224" s="35" customFormat="1" x14ac:dyDescent="0.25"/>
    <row r="225" s="35" customFormat="1" x14ac:dyDescent="0.25"/>
    <row r="226" s="35" customFormat="1" x14ac:dyDescent="0.25"/>
    <row r="227" s="35" customFormat="1" x14ac:dyDescent="0.25"/>
    <row r="228" s="35" customFormat="1" x14ac:dyDescent="0.25"/>
    <row r="229" s="35" customFormat="1" x14ac:dyDescent="0.25"/>
    <row r="230" s="35" customFormat="1" x14ac:dyDescent="0.25"/>
    <row r="231" s="35" customFormat="1" x14ac:dyDescent="0.25"/>
    <row r="232" s="35" customFormat="1" x14ac:dyDescent="0.25"/>
    <row r="233" s="35" customFormat="1" x14ac:dyDescent="0.25"/>
    <row r="234" s="35" customFormat="1" x14ac:dyDescent="0.25"/>
    <row r="235" s="35" customFormat="1" x14ac:dyDescent="0.25"/>
    <row r="236" s="35" customFormat="1" x14ac:dyDescent="0.25"/>
    <row r="237" s="35" customFormat="1" x14ac:dyDescent="0.25"/>
    <row r="238" s="35" customFormat="1" x14ac:dyDescent="0.25"/>
    <row r="239" s="35" customFormat="1" x14ac:dyDescent="0.25"/>
    <row r="240" s="35" customFormat="1" x14ac:dyDescent="0.25"/>
    <row r="241" s="35" customFormat="1" x14ac:dyDescent="0.25"/>
    <row r="242" s="35" customFormat="1" x14ac:dyDescent="0.25"/>
    <row r="243" s="35" customFormat="1" x14ac:dyDescent="0.25"/>
    <row r="244" s="35" customFormat="1" x14ac:dyDescent="0.25"/>
    <row r="245" s="35" customFormat="1" x14ac:dyDescent="0.25"/>
    <row r="246" s="35" customFormat="1" x14ac:dyDescent="0.25"/>
    <row r="247" s="35" customFormat="1" x14ac:dyDescent="0.25"/>
    <row r="248" s="35" customFormat="1" x14ac:dyDescent="0.25"/>
    <row r="249" s="35" customFormat="1" x14ac:dyDescent="0.25"/>
    <row r="250" s="35" customFormat="1" x14ac:dyDescent="0.25"/>
    <row r="251" s="35" customFormat="1" x14ac:dyDescent="0.25"/>
    <row r="252" s="35" customFormat="1" x14ac:dyDescent="0.25"/>
    <row r="253" s="35" customFormat="1" x14ac:dyDescent="0.25"/>
    <row r="254" s="35" customFormat="1" x14ac:dyDescent="0.25"/>
    <row r="255" s="35" customFormat="1" x14ac:dyDescent="0.25"/>
    <row r="256" s="35" customFormat="1" x14ac:dyDescent="0.25"/>
    <row r="257" s="35" customFormat="1" x14ac:dyDescent="0.25"/>
    <row r="258" s="35" customFormat="1" x14ac:dyDescent="0.25"/>
    <row r="259" s="35" customFormat="1" x14ac:dyDescent="0.25"/>
    <row r="260" s="35" customFormat="1" x14ac:dyDescent="0.25"/>
    <row r="261" s="35" customFormat="1" x14ac:dyDescent="0.25"/>
    <row r="262" s="35" customFormat="1" x14ac:dyDescent="0.25"/>
    <row r="263" s="35" customFormat="1" x14ac:dyDescent="0.25"/>
    <row r="264" s="35" customFormat="1" x14ac:dyDescent="0.25"/>
    <row r="265" s="35" customFormat="1" x14ac:dyDescent="0.25"/>
    <row r="266" s="35" customFormat="1" x14ac:dyDescent="0.25"/>
    <row r="267" s="35" customFormat="1" x14ac:dyDescent="0.25"/>
    <row r="268" s="35" customFormat="1" x14ac:dyDescent="0.25"/>
    <row r="269" s="35" customFormat="1" x14ac:dyDescent="0.25"/>
    <row r="270" s="35" customFormat="1" x14ac:dyDescent="0.25"/>
    <row r="271" s="35" customFormat="1" x14ac:dyDescent="0.25"/>
    <row r="272" s="35" customFormat="1" x14ac:dyDescent="0.25"/>
    <row r="273" s="35" customFormat="1" x14ac:dyDescent="0.25"/>
    <row r="274" s="35" customFormat="1" x14ac:dyDescent="0.25"/>
    <row r="275" s="35" customFormat="1" x14ac:dyDescent="0.25"/>
    <row r="276" s="35" customFormat="1" x14ac:dyDescent="0.25"/>
    <row r="277" s="35" customFormat="1" x14ac:dyDescent="0.25"/>
    <row r="278" s="35" customFormat="1" x14ac:dyDescent="0.25"/>
    <row r="279" s="35" customFormat="1" x14ac:dyDescent="0.25"/>
    <row r="280" s="35" customFormat="1" x14ac:dyDescent="0.25"/>
    <row r="281" s="35" customFormat="1" x14ac:dyDescent="0.25"/>
    <row r="282" s="35" customFormat="1" x14ac:dyDescent="0.25"/>
    <row r="283" s="35" customFormat="1" x14ac:dyDescent="0.25"/>
    <row r="284" s="35" customFormat="1" x14ac:dyDescent="0.25"/>
    <row r="285" s="35" customFormat="1" x14ac:dyDescent="0.25"/>
    <row r="286" s="35" customFormat="1" x14ac:dyDescent="0.25"/>
    <row r="287" s="35" customFormat="1" x14ac:dyDescent="0.25"/>
    <row r="288" s="35" customFormat="1" x14ac:dyDescent="0.25"/>
    <row r="289" s="35" customFormat="1" x14ac:dyDescent="0.25"/>
    <row r="290" s="35" customFormat="1" x14ac:dyDescent="0.25"/>
    <row r="291" s="35" customFormat="1" x14ac:dyDescent="0.25"/>
    <row r="292" s="35" customFormat="1" x14ac:dyDescent="0.25"/>
    <row r="293" s="35" customFormat="1" x14ac:dyDescent="0.25"/>
    <row r="294" s="35" customFormat="1" x14ac:dyDescent="0.25"/>
    <row r="295" s="35" customFormat="1" x14ac:dyDescent="0.25"/>
    <row r="296" s="35" customFormat="1" x14ac:dyDescent="0.25"/>
    <row r="297" s="35" customFormat="1" x14ac:dyDescent="0.25"/>
    <row r="298" s="35" customFormat="1" x14ac:dyDescent="0.25"/>
    <row r="299" s="35" customFormat="1" x14ac:dyDescent="0.25"/>
    <row r="300" s="35" customFormat="1" x14ac:dyDescent="0.25"/>
    <row r="301" s="35" customFormat="1" x14ac:dyDescent="0.25"/>
    <row r="302" s="35" customFormat="1" x14ac:dyDescent="0.25"/>
    <row r="303" s="35" customFormat="1" x14ac:dyDescent="0.25"/>
    <row r="304" s="35" customFormat="1" x14ac:dyDescent="0.25"/>
    <row r="305" spans="2:5" s="35" customFormat="1" ht="75.75" customHeight="1" x14ac:dyDescent="0.25">
      <c r="B305" s="28"/>
      <c r="C305" s="28"/>
      <c r="D305" s="28"/>
      <c r="E305" s="28"/>
    </row>
    <row r="306" spans="2:5" s="35" customFormat="1" ht="75.75" customHeight="1" x14ac:dyDescent="0.25">
      <c r="B306" s="28"/>
      <c r="C306" s="28"/>
      <c r="D306" s="28"/>
      <c r="E306" s="28"/>
    </row>
    <row r="307" spans="2:5" s="35" customFormat="1" x14ac:dyDescent="0.25"/>
    <row r="308" spans="2:5" s="35" customFormat="1" x14ac:dyDescent="0.25"/>
    <row r="309" spans="2:5" s="35" customFormat="1" x14ac:dyDescent="0.25"/>
    <row r="310" spans="2:5" s="35" customFormat="1" x14ac:dyDescent="0.25"/>
    <row r="311" spans="2:5" s="35" customFormat="1" x14ac:dyDescent="0.25"/>
    <row r="312" spans="2:5" s="35" customFormat="1" x14ac:dyDescent="0.25"/>
    <row r="313" spans="2:5" s="35" customFormat="1" x14ac:dyDescent="0.25"/>
    <row r="314" spans="2:5" s="35" customFormat="1" x14ac:dyDescent="0.25"/>
    <row r="315" spans="2:5" s="35" customFormat="1" x14ac:dyDescent="0.25"/>
    <row r="316" spans="2:5" s="35" customFormat="1" x14ac:dyDescent="0.25"/>
    <row r="317" spans="2:5" s="35" customFormat="1" ht="75.75" customHeight="1" x14ac:dyDescent="0.25">
      <c r="B317" s="28"/>
      <c r="C317" s="28"/>
      <c r="D317" s="28"/>
      <c r="E317" s="28"/>
    </row>
    <row r="318" spans="2:5" s="35" customFormat="1" ht="75.75" customHeight="1" x14ac:dyDescent="0.25">
      <c r="B318" s="28"/>
      <c r="C318" s="28"/>
      <c r="D318" s="28"/>
      <c r="E318" s="28"/>
    </row>
    <row r="319" spans="2:5" s="35" customFormat="1" ht="75.75" customHeight="1" x14ac:dyDescent="0.25">
      <c r="B319" s="28"/>
      <c r="C319" s="28"/>
      <c r="D319" s="28"/>
      <c r="E319" s="28"/>
    </row>
    <row r="320" spans="2:5" s="35" customFormat="1" x14ac:dyDescent="0.25"/>
    <row r="321" spans="2:5" s="35" customFormat="1" x14ac:dyDescent="0.25"/>
    <row r="322" spans="2:5" s="35" customFormat="1" x14ac:dyDescent="0.25"/>
    <row r="323" spans="2:5" s="35" customFormat="1" x14ac:dyDescent="0.25"/>
    <row r="324" spans="2:5" s="35" customFormat="1" ht="75.75" customHeight="1" x14ac:dyDescent="0.25">
      <c r="B324" s="28"/>
      <c r="C324" s="28"/>
      <c r="D324" s="28"/>
      <c r="E324" s="28"/>
    </row>
    <row r="325" spans="2:5" s="35" customFormat="1" x14ac:dyDescent="0.25"/>
    <row r="326" spans="2:5" s="35" customFormat="1" x14ac:dyDescent="0.25"/>
    <row r="327" spans="2:5" s="35" customFormat="1" x14ac:dyDescent="0.25"/>
    <row r="328" spans="2:5" s="35" customFormat="1" x14ac:dyDescent="0.25"/>
    <row r="329" spans="2:5" s="35" customFormat="1" x14ac:dyDescent="0.25"/>
    <row r="330" spans="2:5" s="35" customFormat="1" x14ac:dyDescent="0.25"/>
    <row r="331" spans="2:5" s="35" customFormat="1" x14ac:dyDescent="0.25"/>
    <row r="332" spans="2:5" s="35" customFormat="1" x14ac:dyDescent="0.25"/>
    <row r="333" spans="2:5" s="35" customFormat="1" x14ac:dyDescent="0.25"/>
    <row r="334" spans="2:5" s="35" customFormat="1" ht="75.75" customHeight="1" x14ac:dyDescent="0.25">
      <c r="B334" s="28"/>
      <c r="C334" s="28"/>
      <c r="D334" s="28"/>
      <c r="E334" s="28"/>
    </row>
    <row r="335" spans="2:5" s="35" customFormat="1" ht="75.75" customHeight="1" x14ac:dyDescent="0.25">
      <c r="B335" s="28"/>
      <c r="C335" s="28"/>
      <c r="D335" s="28"/>
      <c r="E335" s="28"/>
    </row>
    <row r="336" spans="2:5" s="35" customFormat="1" x14ac:dyDescent="0.25"/>
    <row r="337" spans="2:5" s="35" customFormat="1" x14ac:dyDescent="0.25"/>
    <row r="338" spans="2:5" s="35" customFormat="1" ht="75.75" customHeight="1" x14ac:dyDescent="0.25">
      <c r="B338" s="28"/>
      <c r="C338" s="28"/>
      <c r="D338" s="28"/>
      <c r="E338" s="28"/>
    </row>
    <row r="339" spans="2:5" s="35" customFormat="1" x14ac:dyDescent="0.25"/>
    <row r="340" spans="2:5" s="35" customFormat="1" x14ac:dyDescent="0.25"/>
    <row r="341" spans="2:5" s="35" customFormat="1" x14ac:dyDescent="0.25"/>
    <row r="342" spans="2:5" s="35" customFormat="1" x14ac:dyDescent="0.25"/>
    <row r="343" spans="2:5" s="35" customFormat="1" x14ac:dyDescent="0.25"/>
    <row r="344" spans="2:5" s="35" customFormat="1" x14ac:dyDescent="0.25"/>
    <row r="345" spans="2:5" s="35" customFormat="1" x14ac:dyDescent="0.25"/>
    <row r="346" spans="2:5" s="35" customFormat="1" x14ac:dyDescent="0.25"/>
    <row r="347" spans="2:5" s="35" customFormat="1" x14ac:dyDescent="0.25"/>
    <row r="348" spans="2:5" s="35" customFormat="1" x14ac:dyDescent="0.25"/>
    <row r="349" spans="2:5" s="35" customFormat="1" x14ac:dyDescent="0.25"/>
    <row r="350" spans="2:5" s="35" customFormat="1" x14ac:dyDescent="0.25"/>
    <row r="351" spans="2:5" s="35" customFormat="1" ht="75.75" customHeight="1" x14ac:dyDescent="0.25">
      <c r="B351" s="28"/>
      <c r="C351" s="28"/>
      <c r="D351" s="28"/>
      <c r="E351" s="28"/>
    </row>
    <row r="352" spans="2:5" s="35" customFormat="1" ht="75.75" customHeight="1" x14ac:dyDescent="0.25">
      <c r="B352" s="28"/>
      <c r="C352" s="28"/>
      <c r="D352" s="28"/>
      <c r="E352" s="28"/>
    </row>
    <row r="353" spans="2:5" s="35" customFormat="1" ht="75.75" customHeight="1" x14ac:dyDescent="0.25">
      <c r="B353" s="28"/>
      <c r="C353" s="28"/>
      <c r="D353" s="28"/>
      <c r="E353" s="28"/>
    </row>
    <row r="354" spans="2:5" s="35" customFormat="1" ht="75.75" customHeight="1" x14ac:dyDescent="0.25">
      <c r="B354" s="28"/>
      <c r="C354" s="28"/>
      <c r="D354" s="28"/>
      <c r="E354" s="28"/>
    </row>
    <row r="355" spans="2:5" s="35" customFormat="1" ht="75.75" customHeight="1" x14ac:dyDescent="0.25">
      <c r="B355" s="28"/>
      <c r="C355" s="28"/>
      <c r="D355" s="28"/>
      <c r="E355" s="28"/>
    </row>
    <row r="356" spans="2:5" s="35" customFormat="1" ht="75.75" customHeight="1" x14ac:dyDescent="0.25">
      <c r="B356" s="28"/>
      <c r="C356" s="28"/>
      <c r="D356" s="28"/>
      <c r="E356" s="28"/>
    </row>
    <row r="357" spans="2:5" s="35" customFormat="1" ht="75.75" customHeight="1" x14ac:dyDescent="0.25">
      <c r="B357" s="28"/>
      <c r="C357" s="28"/>
      <c r="D357" s="28"/>
      <c r="E357" s="28"/>
    </row>
    <row r="358" spans="2:5" s="35" customFormat="1" x14ac:dyDescent="0.25"/>
    <row r="359" spans="2:5" s="35" customFormat="1" x14ac:dyDescent="0.25"/>
    <row r="360" spans="2:5" s="35" customFormat="1" x14ac:dyDescent="0.25"/>
    <row r="361" spans="2:5" s="35" customFormat="1" x14ac:dyDescent="0.25"/>
    <row r="362" spans="2:5" s="35" customFormat="1" x14ac:dyDescent="0.25"/>
    <row r="363" spans="2:5" s="35" customFormat="1" x14ac:dyDescent="0.25"/>
    <row r="364" spans="2:5" s="35" customFormat="1" ht="75.75" customHeight="1" x14ac:dyDescent="0.25">
      <c r="B364" s="28"/>
      <c r="C364" s="28"/>
      <c r="D364" s="28"/>
      <c r="E364" s="28"/>
    </row>
    <row r="365" spans="2:5" s="35" customFormat="1" ht="75.75" customHeight="1" x14ac:dyDescent="0.25">
      <c r="B365" s="28"/>
      <c r="C365" s="28"/>
      <c r="D365" s="28"/>
      <c r="E365" s="28"/>
    </row>
    <row r="366" spans="2:5" s="35" customFormat="1" x14ac:dyDescent="0.25"/>
    <row r="367" spans="2:5" s="35" customFormat="1" x14ac:dyDescent="0.25"/>
    <row r="368" spans="2:5" s="35" customFormat="1" x14ac:dyDescent="0.25"/>
    <row r="369" spans="2:5" s="35" customFormat="1" x14ac:dyDescent="0.25"/>
    <row r="370" spans="2:5" s="35" customFormat="1" x14ac:dyDescent="0.25"/>
    <row r="371" spans="2:5" s="35" customFormat="1" x14ac:dyDescent="0.25"/>
    <row r="372" spans="2:5" s="35" customFormat="1" ht="75.75" customHeight="1" x14ac:dyDescent="0.25">
      <c r="B372" s="28"/>
      <c r="C372" s="28"/>
      <c r="D372" s="28"/>
      <c r="E372" s="28"/>
    </row>
    <row r="373" spans="2:5" s="35" customFormat="1" ht="75.75" customHeight="1" x14ac:dyDescent="0.25">
      <c r="B373" s="28"/>
      <c r="C373" s="28"/>
      <c r="D373" s="28"/>
      <c r="E373" s="28"/>
    </row>
    <row r="374" spans="2:5" s="35" customFormat="1" x14ac:dyDescent="0.25"/>
    <row r="375" spans="2:5" s="35" customFormat="1" ht="75.75" customHeight="1" x14ac:dyDescent="0.25">
      <c r="B375" s="28"/>
      <c r="C375" s="28"/>
      <c r="D375" s="28"/>
      <c r="E375" s="28"/>
    </row>
    <row r="376" spans="2:5" s="35" customFormat="1" x14ac:dyDescent="0.25"/>
    <row r="377" spans="2:5" s="35" customFormat="1" ht="75.75" customHeight="1" x14ac:dyDescent="0.25">
      <c r="B377" s="28"/>
      <c r="C377" s="28"/>
      <c r="D377" s="28"/>
      <c r="E377" s="28"/>
    </row>
    <row r="378" spans="2:5" s="35" customFormat="1" ht="75.75" customHeight="1" x14ac:dyDescent="0.25">
      <c r="B378" s="28"/>
      <c r="C378" s="28"/>
      <c r="D378" s="28"/>
      <c r="E378" s="28"/>
    </row>
    <row r="379" spans="2:5" s="35" customFormat="1" ht="75.75" customHeight="1" x14ac:dyDescent="0.25">
      <c r="B379" s="28"/>
      <c r="C379" s="28"/>
      <c r="D379" s="28"/>
      <c r="E379" s="28"/>
    </row>
    <row r="380" spans="2:5" s="35" customFormat="1" x14ac:dyDescent="0.25"/>
    <row r="381" spans="2:5" s="35" customFormat="1" x14ac:dyDescent="0.25"/>
    <row r="382" spans="2:5" s="35" customFormat="1" ht="75.75" customHeight="1" x14ac:dyDescent="0.25">
      <c r="B382" s="28"/>
      <c r="C382" s="28"/>
      <c r="D382" s="28"/>
      <c r="E382" s="28"/>
    </row>
    <row r="383" spans="2:5" s="35" customFormat="1" ht="75.75" customHeight="1" x14ac:dyDescent="0.25">
      <c r="B383" s="28"/>
      <c r="C383" s="28"/>
      <c r="D383" s="28"/>
      <c r="E383" s="28"/>
    </row>
    <row r="384" spans="2:5" s="35" customFormat="1" x14ac:dyDescent="0.25"/>
    <row r="385" s="3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  <pageSetUpPr fitToPage="1"/>
  </sheetPr>
  <dimension ref="A1:O391"/>
  <sheetViews>
    <sheetView showGridLines="0" tabSelected="1" zoomScale="70" zoomScaleNormal="70" zoomScaleSheetLayoutView="71" workbookViewId="0">
      <pane xSplit="1" ySplit="9" topLeftCell="B364" activePane="bottomRight" state="frozen"/>
      <selection pane="topRight" activeCell="D375" sqref="D375"/>
      <selection pane="bottomLeft" activeCell="D375" sqref="D375"/>
      <selection pane="bottomRight" activeCell="J372" sqref="J372"/>
    </sheetView>
  </sheetViews>
  <sheetFormatPr baseColWidth="10" defaultColWidth="11.453125" defaultRowHeight="12.5" x14ac:dyDescent="0.25"/>
  <cols>
    <col min="2" max="2" width="27.453125" customWidth="1"/>
    <col min="3" max="3" width="25" style="19" customWidth="1"/>
    <col min="4" max="4" width="25" style="20" customWidth="1"/>
    <col min="5" max="5" width="25" style="39" customWidth="1"/>
    <col min="6" max="8" width="21" style="20" customWidth="1"/>
    <col min="9" max="9" width="18.81640625" style="46" customWidth="1"/>
    <col min="10" max="13" width="16.81640625" customWidth="1"/>
  </cols>
  <sheetData>
    <row r="1" spans="1:13" ht="15.75" customHeight="1" x14ac:dyDescent="0.25">
      <c r="I1" s="33"/>
      <c r="J1" s="1"/>
      <c r="K1" s="1"/>
      <c r="L1" s="1"/>
      <c r="M1" s="1"/>
    </row>
    <row r="2" spans="1:13" ht="22.5" customHeight="1" x14ac:dyDescent="0.35">
      <c r="A2" s="2"/>
      <c r="B2" s="10"/>
      <c r="C2" s="21"/>
      <c r="D2" s="21"/>
      <c r="E2" s="40"/>
      <c r="F2" s="21"/>
      <c r="G2" s="21"/>
      <c r="H2" s="21"/>
      <c r="I2" s="33"/>
      <c r="J2" s="5"/>
      <c r="K2" s="5"/>
      <c r="L2" s="5"/>
      <c r="M2" s="5"/>
    </row>
    <row r="3" spans="1:13" ht="28.5" customHeight="1" x14ac:dyDescent="0.35">
      <c r="A3" s="2"/>
      <c r="C3" s="88"/>
      <c r="D3" s="88"/>
      <c r="E3" s="128" t="s">
        <v>44</v>
      </c>
      <c r="H3" s="88"/>
      <c r="I3" s="88"/>
    </row>
    <row r="4" spans="1:13" ht="29.25" customHeight="1" x14ac:dyDescent="0.35">
      <c r="A4" s="2"/>
      <c r="B4" s="89"/>
      <c r="C4" s="88"/>
      <c r="D4" s="88"/>
      <c r="E4" s="129" t="s">
        <v>1</v>
      </c>
      <c r="H4" s="88"/>
      <c r="I4" s="88"/>
    </row>
    <row r="5" spans="1:13" ht="18.649999999999999" customHeight="1" x14ac:dyDescent="0.35">
      <c r="A5" s="2"/>
      <c r="B5" s="12" t="s">
        <v>2</v>
      </c>
      <c r="C5" s="64"/>
      <c r="D5" s="64"/>
      <c r="E5" s="41"/>
      <c r="F5" s="64"/>
      <c r="G5" s="64"/>
      <c r="H5" s="64"/>
    </row>
    <row r="6" spans="1:13" ht="15" customHeight="1" x14ac:dyDescent="0.35">
      <c r="A6" s="2"/>
      <c r="B6" s="12" t="s">
        <v>3</v>
      </c>
      <c r="C6" s="64"/>
      <c r="D6" s="64"/>
      <c r="E6" s="41"/>
      <c r="F6" s="64"/>
      <c r="G6" s="64"/>
      <c r="H6" s="64"/>
    </row>
    <row r="7" spans="1:13" ht="15" customHeight="1" x14ac:dyDescent="0.35">
      <c r="A7" s="2"/>
      <c r="B7" s="12"/>
      <c r="C7" s="64"/>
      <c r="D7" s="64"/>
      <c r="E7" s="41"/>
      <c r="F7" s="64"/>
      <c r="G7" s="64"/>
      <c r="H7" s="64"/>
    </row>
    <row r="8" spans="1:13" ht="15" customHeight="1" thickBot="1" x14ac:dyDescent="0.35">
      <c r="B8" s="3"/>
      <c r="C8" s="25"/>
      <c r="D8" s="26"/>
      <c r="E8" s="43"/>
      <c r="F8" s="26"/>
      <c r="G8" s="26"/>
      <c r="H8" s="26"/>
      <c r="I8" s="34"/>
      <c r="J8" s="6"/>
      <c r="K8" s="6"/>
      <c r="L8" s="6"/>
      <c r="M8" s="6"/>
    </row>
    <row r="9" spans="1:13" ht="75" customHeight="1" thickBot="1" x14ac:dyDescent="0.3">
      <c r="B9" s="17" t="s">
        <v>45</v>
      </c>
      <c r="C9" s="17" t="s">
        <v>46</v>
      </c>
      <c r="D9" s="17" t="s">
        <v>12</v>
      </c>
      <c r="E9" s="44" t="s">
        <v>47</v>
      </c>
      <c r="F9" s="17" t="s">
        <v>13</v>
      </c>
      <c r="G9" s="17" t="s">
        <v>48</v>
      </c>
      <c r="H9" s="17" t="s">
        <v>49</v>
      </c>
      <c r="I9" s="4"/>
      <c r="J9" s="4"/>
      <c r="K9" s="4"/>
      <c r="L9" s="4"/>
    </row>
    <row r="10" spans="1:13" s="35" customFormat="1" ht="33" customHeight="1" x14ac:dyDescent="0.25">
      <c r="B10" s="49">
        <v>45292</v>
      </c>
      <c r="C10" s="27" t="str">
        <f t="shared" ref="C10:C63" si="0">IF(D10="","",IF(D10&gt;0,"COMPRA
PURCHASE",IF(D10&lt;0,"VENTA
SELL")))</f>
        <v/>
      </c>
      <c r="D10" s="29" t="s">
        <v>50</v>
      </c>
      <c r="E10" s="45" t="s">
        <v>50</v>
      </c>
      <c r="F10" s="45" t="s">
        <v>50</v>
      </c>
      <c r="G10" s="45" t="s">
        <v>50</v>
      </c>
      <c r="H10" s="45" t="s">
        <v>50</v>
      </c>
      <c r="I10" s="28"/>
      <c r="J10" s="28"/>
      <c r="K10" s="28"/>
      <c r="L10" s="28"/>
    </row>
    <row r="11" spans="1:13" s="35" customFormat="1" ht="33" customHeight="1" x14ac:dyDescent="0.25">
      <c r="B11" s="49">
        <f>B10+1</f>
        <v>45293</v>
      </c>
      <c r="C11" s="27" t="str">
        <f t="shared" si="0"/>
        <v>COMPRA
PURCHASE</v>
      </c>
      <c r="D11" s="29">
        <v>207</v>
      </c>
      <c r="E11" s="45">
        <v>6523.64</v>
      </c>
      <c r="F11" s="45">
        <v>31.515169082125606</v>
      </c>
      <c r="G11" s="45">
        <v>31.515169082125606</v>
      </c>
      <c r="H11" s="45">
        <v>31.515169082125606</v>
      </c>
      <c r="I11" s="28"/>
      <c r="J11" s="28"/>
      <c r="K11" s="28"/>
      <c r="L11" s="28"/>
    </row>
    <row r="12" spans="1:13" s="35" customFormat="1" ht="33" customHeight="1" x14ac:dyDescent="0.25">
      <c r="B12" s="49">
        <f t="shared" ref="B12:B75" si="1">B11+1</f>
        <v>45294</v>
      </c>
      <c r="C12" s="27" t="str">
        <f t="shared" si="0"/>
        <v/>
      </c>
      <c r="D12" s="29" t="s">
        <v>50</v>
      </c>
      <c r="E12" s="45" t="s">
        <v>50</v>
      </c>
      <c r="F12" s="45" t="s">
        <v>50</v>
      </c>
      <c r="G12" s="45" t="s">
        <v>50</v>
      </c>
      <c r="H12" s="45" t="s">
        <v>50</v>
      </c>
      <c r="I12" s="28"/>
      <c r="J12" s="28"/>
      <c r="K12" s="28"/>
      <c r="L12" s="28"/>
    </row>
    <row r="13" spans="1:13" s="35" customFormat="1" ht="33" customHeight="1" x14ac:dyDescent="0.25">
      <c r="B13" s="49">
        <f t="shared" si="1"/>
        <v>45295</v>
      </c>
      <c r="C13" s="27" t="str">
        <f t="shared" si="0"/>
        <v>COMPRA
PURCHASE</v>
      </c>
      <c r="D13" s="29">
        <v>138</v>
      </c>
      <c r="E13" s="45">
        <v>4243.5</v>
      </c>
      <c r="F13" s="45">
        <v>30.75</v>
      </c>
      <c r="G13" s="45">
        <v>30.75</v>
      </c>
      <c r="H13" s="45">
        <v>30.75</v>
      </c>
      <c r="I13" s="28"/>
      <c r="J13" s="28"/>
      <c r="K13" s="28"/>
      <c r="L13" s="28"/>
    </row>
    <row r="14" spans="1:13" s="35" customFormat="1" ht="33" customHeight="1" x14ac:dyDescent="0.25">
      <c r="B14" s="49">
        <f t="shared" si="1"/>
        <v>45296</v>
      </c>
      <c r="C14" s="27" t="str">
        <f t="shared" si="0"/>
        <v/>
      </c>
      <c r="D14" s="29" t="s">
        <v>50</v>
      </c>
      <c r="E14" s="45" t="s">
        <v>50</v>
      </c>
      <c r="F14" s="45" t="s">
        <v>50</v>
      </c>
      <c r="G14" s="45" t="s">
        <v>50</v>
      </c>
      <c r="H14" s="45" t="s">
        <v>50</v>
      </c>
      <c r="I14" s="28"/>
      <c r="J14" s="28"/>
      <c r="K14" s="28"/>
      <c r="L14" s="28"/>
    </row>
    <row r="15" spans="1:13" s="35" customFormat="1" ht="33" customHeight="1" x14ac:dyDescent="0.25">
      <c r="B15" s="49">
        <f t="shared" si="1"/>
        <v>45297</v>
      </c>
      <c r="C15" s="27" t="str">
        <f t="shared" si="0"/>
        <v>COMPRA
PURCHASE</v>
      </c>
      <c r="D15" s="29">
        <v>379</v>
      </c>
      <c r="E15" s="45">
        <v>13253.25</v>
      </c>
      <c r="F15" s="45">
        <v>34.96899736147757</v>
      </c>
      <c r="G15" s="45">
        <v>34.96899736147757</v>
      </c>
      <c r="H15" s="45">
        <v>34.96899736147757</v>
      </c>
      <c r="I15" s="28"/>
      <c r="J15" s="28"/>
      <c r="K15" s="28"/>
      <c r="L15" s="28"/>
    </row>
    <row r="16" spans="1:13" s="35" customFormat="1" ht="33" customHeight="1" x14ac:dyDescent="0.25">
      <c r="B16" s="49">
        <f t="shared" si="1"/>
        <v>45298</v>
      </c>
      <c r="C16" s="27" t="str">
        <f t="shared" si="0"/>
        <v/>
      </c>
      <c r="D16" s="29" t="s">
        <v>50</v>
      </c>
      <c r="E16" s="45" t="s">
        <v>50</v>
      </c>
      <c r="F16" s="45" t="s">
        <v>50</v>
      </c>
      <c r="G16" s="45" t="s">
        <v>50</v>
      </c>
      <c r="H16" s="45" t="s">
        <v>50</v>
      </c>
      <c r="I16" s="28"/>
      <c r="J16" s="28"/>
      <c r="K16" s="28"/>
      <c r="L16" s="28"/>
    </row>
    <row r="17" spans="2:12" s="35" customFormat="1" ht="33" customHeight="1" x14ac:dyDescent="0.25">
      <c r="B17" s="49">
        <f t="shared" si="1"/>
        <v>45299</v>
      </c>
      <c r="C17" s="27" t="str">
        <f t="shared" si="0"/>
        <v/>
      </c>
      <c r="D17" s="29" t="s">
        <v>50</v>
      </c>
      <c r="E17" s="45" t="s">
        <v>50</v>
      </c>
      <c r="F17" s="45" t="s">
        <v>50</v>
      </c>
      <c r="G17" s="45" t="s">
        <v>50</v>
      </c>
      <c r="H17" s="45" t="s">
        <v>50</v>
      </c>
      <c r="I17" s="28"/>
      <c r="J17" s="28"/>
      <c r="K17" s="28"/>
      <c r="L17" s="28"/>
    </row>
    <row r="18" spans="2:12" s="35" customFormat="1" ht="33" customHeight="1" x14ac:dyDescent="0.25">
      <c r="B18" s="49">
        <f t="shared" si="1"/>
        <v>45300</v>
      </c>
      <c r="C18" s="27" t="str">
        <f t="shared" si="0"/>
        <v>COMPRA
PURCHASE</v>
      </c>
      <c r="D18" s="29">
        <v>535</v>
      </c>
      <c r="E18" s="45">
        <v>17280.5</v>
      </c>
      <c r="F18" s="45">
        <v>32.299999999999997</v>
      </c>
      <c r="G18" s="45">
        <v>32.299999999999997</v>
      </c>
      <c r="H18" s="45">
        <v>32.299999999999997</v>
      </c>
      <c r="I18" s="28"/>
      <c r="J18" s="28"/>
      <c r="K18" s="28"/>
      <c r="L18" s="28"/>
    </row>
    <row r="19" spans="2:12" s="35" customFormat="1" ht="33" customHeight="1" x14ac:dyDescent="0.25">
      <c r="B19" s="49">
        <f t="shared" si="1"/>
        <v>45301</v>
      </c>
      <c r="C19" s="27" t="str">
        <f t="shared" si="0"/>
        <v/>
      </c>
      <c r="D19" s="29" t="s">
        <v>50</v>
      </c>
      <c r="E19" s="45" t="s">
        <v>50</v>
      </c>
      <c r="F19" s="45" t="s">
        <v>50</v>
      </c>
      <c r="G19" s="45" t="s">
        <v>50</v>
      </c>
      <c r="H19" s="45" t="s">
        <v>50</v>
      </c>
      <c r="I19" s="28"/>
      <c r="J19" s="28"/>
      <c r="K19" s="28"/>
      <c r="L19" s="28"/>
    </row>
    <row r="20" spans="2:12" s="35" customFormat="1" ht="33" customHeight="1" x14ac:dyDescent="0.25">
      <c r="B20" s="49">
        <f t="shared" si="1"/>
        <v>45302</v>
      </c>
      <c r="C20" s="27" t="str">
        <f t="shared" si="0"/>
        <v>COMPRA
PURCHASE</v>
      </c>
      <c r="D20" s="29">
        <v>172</v>
      </c>
      <c r="E20" s="45">
        <v>5246</v>
      </c>
      <c r="F20" s="45">
        <v>30.5</v>
      </c>
      <c r="G20" s="45">
        <v>30.5</v>
      </c>
      <c r="H20" s="45">
        <v>30.5</v>
      </c>
      <c r="I20" s="28"/>
      <c r="J20" s="28"/>
      <c r="K20" s="28"/>
      <c r="L20" s="28"/>
    </row>
    <row r="21" spans="2:12" s="35" customFormat="1" ht="33" customHeight="1" x14ac:dyDescent="0.25">
      <c r="B21" s="49">
        <f t="shared" si="1"/>
        <v>45303</v>
      </c>
      <c r="C21" s="27" t="str">
        <f t="shared" si="0"/>
        <v/>
      </c>
      <c r="D21" s="29" t="s">
        <v>50</v>
      </c>
      <c r="E21" s="45" t="s">
        <v>50</v>
      </c>
      <c r="F21" s="45" t="s">
        <v>50</v>
      </c>
      <c r="G21" s="45" t="s">
        <v>50</v>
      </c>
      <c r="H21" s="45" t="s">
        <v>50</v>
      </c>
      <c r="I21" s="28"/>
      <c r="J21" s="28"/>
      <c r="K21" s="28"/>
      <c r="L21" s="28"/>
    </row>
    <row r="22" spans="2:12" s="35" customFormat="1" ht="33" customHeight="1" x14ac:dyDescent="0.25">
      <c r="B22" s="49">
        <f t="shared" si="1"/>
        <v>45304</v>
      </c>
      <c r="C22" s="27" t="str">
        <f t="shared" si="0"/>
        <v>COMPRA
PURCHASE</v>
      </c>
      <c r="D22" s="29">
        <v>158</v>
      </c>
      <c r="E22" s="45">
        <v>4771.6000000000004</v>
      </c>
      <c r="F22" s="45">
        <v>30.200000000000003</v>
      </c>
      <c r="G22" s="45">
        <v>30.200000000000003</v>
      </c>
      <c r="H22" s="45">
        <v>30.200000000000003</v>
      </c>
      <c r="I22" s="28"/>
      <c r="J22" s="28"/>
      <c r="K22" s="28"/>
      <c r="L22" s="28"/>
    </row>
    <row r="23" spans="2:12" s="35" customFormat="1" ht="33" customHeight="1" x14ac:dyDescent="0.25">
      <c r="B23" s="49">
        <f t="shared" si="1"/>
        <v>45305</v>
      </c>
      <c r="C23" s="27" t="str">
        <f t="shared" si="0"/>
        <v/>
      </c>
      <c r="D23" s="29" t="s">
        <v>50</v>
      </c>
      <c r="E23" s="45" t="s">
        <v>50</v>
      </c>
      <c r="F23" s="45" t="s">
        <v>50</v>
      </c>
      <c r="G23" s="45" t="s">
        <v>50</v>
      </c>
      <c r="H23" s="45" t="s">
        <v>50</v>
      </c>
      <c r="I23" s="28"/>
      <c r="J23" s="28"/>
      <c r="K23" s="28"/>
      <c r="L23" s="28"/>
    </row>
    <row r="24" spans="2:12" s="35" customFormat="1" ht="33" customHeight="1" x14ac:dyDescent="0.25">
      <c r="B24" s="49">
        <f t="shared" si="1"/>
        <v>45306</v>
      </c>
      <c r="C24" s="27" t="str">
        <f t="shared" si="0"/>
        <v/>
      </c>
      <c r="D24" s="29" t="s">
        <v>50</v>
      </c>
      <c r="E24" s="45" t="s">
        <v>50</v>
      </c>
      <c r="F24" s="45" t="s">
        <v>50</v>
      </c>
      <c r="G24" s="45" t="s">
        <v>50</v>
      </c>
      <c r="H24" s="45" t="s">
        <v>50</v>
      </c>
      <c r="I24" s="28"/>
      <c r="J24" s="28"/>
      <c r="K24" s="28"/>
      <c r="L24" s="28"/>
    </row>
    <row r="25" spans="2:12" s="35" customFormat="1" ht="33" customHeight="1" x14ac:dyDescent="0.25">
      <c r="B25" s="49">
        <f t="shared" si="1"/>
        <v>45307</v>
      </c>
      <c r="C25" s="27" t="str">
        <f t="shared" si="0"/>
        <v>COMPRA
PURCHASE</v>
      </c>
      <c r="D25" s="29">
        <v>191</v>
      </c>
      <c r="E25" s="45">
        <v>5701.35</v>
      </c>
      <c r="F25" s="45">
        <v>29.85</v>
      </c>
      <c r="G25" s="45">
        <v>29.85</v>
      </c>
      <c r="H25" s="45">
        <v>29.85</v>
      </c>
      <c r="I25" s="28"/>
      <c r="J25" s="28"/>
      <c r="K25" s="28"/>
      <c r="L25" s="28"/>
    </row>
    <row r="26" spans="2:12" s="35" customFormat="1" ht="33" customHeight="1" x14ac:dyDescent="0.25">
      <c r="B26" s="49">
        <f t="shared" si="1"/>
        <v>45308</v>
      </c>
      <c r="C26" s="27" t="str">
        <f t="shared" si="0"/>
        <v/>
      </c>
      <c r="D26" s="29" t="s">
        <v>50</v>
      </c>
      <c r="E26" s="45" t="s">
        <v>50</v>
      </c>
      <c r="F26" s="45" t="s">
        <v>50</v>
      </c>
      <c r="G26" s="45" t="s">
        <v>50</v>
      </c>
      <c r="H26" s="45" t="s">
        <v>50</v>
      </c>
      <c r="I26" s="28"/>
      <c r="J26" s="28"/>
      <c r="K26" s="28"/>
      <c r="L26" s="28"/>
    </row>
    <row r="27" spans="2:12" s="35" customFormat="1" ht="33" customHeight="1" x14ac:dyDescent="0.25">
      <c r="B27" s="49">
        <f t="shared" si="1"/>
        <v>45309</v>
      </c>
      <c r="C27" s="27" t="str">
        <f t="shared" si="0"/>
        <v>COMPRA
PURCHASE</v>
      </c>
      <c r="D27" s="29">
        <v>217</v>
      </c>
      <c r="E27" s="45">
        <v>5950.14</v>
      </c>
      <c r="F27" s="45">
        <v>27.42</v>
      </c>
      <c r="G27" s="45">
        <v>27.42</v>
      </c>
      <c r="H27" s="45">
        <v>27.42</v>
      </c>
      <c r="I27" s="28"/>
      <c r="J27" s="28"/>
      <c r="K27" s="28"/>
      <c r="L27" s="28"/>
    </row>
    <row r="28" spans="2:12" s="35" customFormat="1" ht="33" customHeight="1" x14ac:dyDescent="0.25">
      <c r="B28" s="49">
        <f t="shared" si="1"/>
        <v>45310</v>
      </c>
      <c r="C28" s="27" t="str">
        <f t="shared" si="0"/>
        <v/>
      </c>
      <c r="D28" s="29" t="s">
        <v>50</v>
      </c>
      <c r="E28" s="45" t="s">
        <v>50</v>
      </c>
      <c r="F28" s="45" t="s">
        <v>50</v>
      </c>
      <c r="G28" s="45" t="s">
        <v>50</v>
      </c>
      <c r="H28" s="45" t="s">
        <v>50</v>
      </c>
      <c r="I28" s="28"/>
      <c r="J28" s="28"/>
      <c r="K28" s="28"/>
      <c r="L28" s="28"/>
    </row>
    <row r="29" spans="2:12" s="35" customFormat="1" ht="33" customHeight="1" x14ac:dyDescent="0.25">
      <c r="B29" s="49">
        <f t="shared" si="1"/>
        <v>45311</v>
      </c>
      <c r="C29" s="27" t="str">
        <f t="shared" si="0"/>
        <v>COMPRA
PURCHASE</v>
      </c>
      <c r="D29" s="29">
        <v>68</v>
      </c>
      <c r="E29" s="45">
        <v>1883.6</v>
      </c>
      <c r="F29" s="45">
        <v>27.7</v>
      </c>
      <c r="G29" s="45">
        <v>27.7</v>
      </c>
      <c r="H29" s="45">
        <v>27.7</v>
      </c>
      <c r="I29" s="28"/>
      <c r="J29" s="28"/>
      <c r="K29" s="28"/>
      <c r="L29" s="28"/>
    </row>
    <row r="30" spans="2:12" s="35" customFormat="1" ht="33" customHeight="1" x14ac:dyDescent="0.25">
      <c r="B30" s="49">
        <f t="shared" si="1"/>
        <v>45312</v>
      </c>
      <c r="C30" s="27" t="str">
        <f t="shared" si="0"/>
        <v/>
      </c>
      <c r="D30" s="29" t="s">
        <v>50</v>
      </c>
      <c r="E30" s="45" t="s">
        <v>50</v>
      </c>
      <c r="F30" s="45" t="s">
        <v>50</v>
      </c>
      <c r="G30" s="45" t="s">
        <v>50</v>
      </c>
      <c r="H30" s="45" t="s">
        <v>50</v>
      </c>
      <c r="I30" s="28"/>
      <c r="J30" s="28"/>
      <c r="K30" s="28"/>
      <c r="L30" s="28"/>
    </row>
    <row r="31" spans="2:12" s="35" customFormat="1" ht="33" customHeight="1" x14ac:dyDescent="0.25">
      <c r="B31" s="49">
        <f t="shared" si="1"/>
        <v>45313</v>
      </c>
      <c r="C31" s="27" t="str">
        <f t="shared" si="0"/>
        <v/>
      </c>
      <c r="D31" s="29" t="s">
        <v>50</v>
      </c>
      <c r="E31" s="45" t="s">
        <v>50</v>
      </c>
      <c r="F31" s="45" t="s">
        <v>50</v>
      </c>
      <c r="G31" s="45" t="s">
        <v>50</v>
      </c>
      <c r="H31" s="45" t="s">
        <v>50</v>
      </c>
      <c r="I31" s="28"/>
      <c r="J31" s="28"/>
      <c r="K31" s="28"/>
      <c r="L31" s="28"/>
    </row>
    <row r="32" spans="2:12" s="35" customFormat="1" ht="33" customHeight="1" x14ac:dyDescent="0.25">
      <c r="B32" s="49">
        <f t="shared" si="1"/>
        <v>45314</v>
      </c>
      <c r="C32" s="27" t="str">
        <f t="shared" si="0"/>
        <v>COMPRA
PURCHASE</v>
      </c>
      <c r="D32" s="29">
        <v>121</v>
      </c>
      <c r="E32" s="45">
        <v>3205.29</v>
      </c>
      <c r="F32" s="45">
        <v>26.49</v>
      </c>
      <c r="G32" s="45">
        <v>26.49</v>
      </c>
      <c r="H32" s="45">
        <v>26.49</v>
      </c>
      <c r="I32" s="28"/>
      <c r="J32" s="28"/>
      <c r="K32" s="28"/>
      <c r="L32" s="28"/>
    </row>
    <row r="33" spans="2:12" s="35" customFormat="1" ht="33" customHeight="1" x14ac:dyDescent="0.25">
      <c r="B33" s="49">
        <f t="shared" si="1"/>
        <v>45315</v>
      </c>
      <c r="C33" s="27" t="str">
        <f t="shared" si="0"/>
        <v>COMPRA
PURCHASE</v>
      </c>
      <c r="D33" s="29">
        <v>151</v>
      </c>
      <c r="E33" s="45">
        <v>4009.05</v>
      </c>
      <c r="F33" s="45">
        <v>26.55</v>
      </c>
      <c r="G33" s="45">
        <v>26.55</v>
      </c>
      <c r="H33" s="45">
        <v>26.55</v>
      </c>
      <c r="I33" s="28"/>
      <c r="J33" s="28"/>
      <c r="K33" s="28"/>
      <c r="L33" s="28"/>
    </row>
    <row r="34" spans="2:12" s="35" customFormat="1" ht="33" customHeight="1" x14ac:dyDescent="0.25">
      <c r="B34" s="49">
        <f t="shared" si="1"/>
        <v>45316</v>
      </c>
      <c r="C34" s="27" t="str">
        <f t="shared" si="0"/>
        <v/>
      </c>
      <c r="D34" s="29" t="s">
        <v>50</v>
      </c>
      <c r="E34" s="45" t="s">
        <v>50</v>
      </c>
      <c r="F34" s="45" t="s">
        <v>50</v>
      </c>
      <c r="G34" s="45" t="s">
        <v>50</v>
      </c>
      <c r="H34" s="45" t="s">
        <v>50</v>
      </c>
      <c r="I34" s="28"/>
      <c r="J34" s="28"/>
      <c r="K34" s="28"/>
      <c r="L34" s="28"/>
    </row>
    <row r="35" spans="2:12" s="35" customFormat="1" ht="33" customHeight="1" x14ac:dyDescent="0.25">
      <c r="B35" s="49">
        <f t="shared" si="1"/>
        <v>45317</v>
      </c>
      <c r="C35" s="27" t="str">
        <f t="shared" si="0"/>
        <v/>
      </c>
      <c r="D35" s="29" t="s">
        <v>50</v>
      </c>
      <c r="E35" s="45" t="s">
        <v>50</v>
      </c>
      <c r="F35" s="45" t="s">
        <v>50</v>
      </c>
      <c r="G35" s="45" t="s">
        <v>50</v>
      </c>
      <c r="H35" s="45" t="s">
        <v>50</v>
      </c>
      <c r="I35" s="28"/>
      <c r="J35" s="28"/>
      <c r="K35" s="28"/>
      <c r="L35" s="28"/>
    </row>
    <row r="36" spans="2:12" s="35" customFormat="1" ht="33" customHeight="1" x14ac:dyDescent="0.25">
      <c r="B36" s="49">
        <f t="shared" si="1"/>
        <v>45318</v>
      </c>
      <c r="C36" s="27" t="str">
        <f t="shared" si="0"/>
        <v>COMPRA
PURCHASE</v>
      </c>
      <c r="D36" s="29">
        <v>123</v>
      </c>
      <c r="E36" s="45">
        <v>3271.8</v>
      </c>
      <c r="F36" s="45">
        <v>26.6</v>
      </c>
      <c r="G36" s="45">
        <v>26.6</v>
      </c>
      <c r="H36" s="45">
        <v>26.6</v>
      </c>
      <c r="I36" s="28"/>
      <c r="J36" s="28"/>
      <c r="K36" s="28"/>
      <c r="L36" s="28"/>
    </row>
    <row r="37" spans="2:12" s="35" customFormat="1" ht="33" customHeight="1" x14ac:dyDescent="0.25">
      <c r="B37" s="49">
        <f t="shared" si="1"/>
        <v>45319</v>
      </c>
      <c r="C37" s="27" t="str">
        <f t="shared" si="0"/>
        <v/>
      </c>
      <c r="D37" s="29" t="s">
        <v>50</v>
      </c>
      <c r="E37" s="45" t="s">
        <v>50</v>
      </c>
      <c r="F37" s="45" t="s">
        <v>50</v>
      </c>
      <c r="G37" s="45" t="s">
        <v>50</v>
      </c>
      <c r="H37" s="45" t="s">
        <v>50</v>
      </c>
      <c r="I37" s="28"/>
      <c r="J37" s="28"/>
      <c r="K37" s="28"/>
      <c r="L37" s="28"/>
    </row>
    <row r="38" spans="2:12" s="35" customFormat="1" ht="33" customHeight="1" x14ac:dyDescent="0.25">
      <c r="B38" s="49">
        <f t="shared" si="1"/>
        <v>45320</v>
      </c>
      <c r="C38" s="27" t="str">
        <f t="shared" si="0"/>
        <v/>
      </c>
      <c r="D38" s="29" t="s">
        <v>50</v>
      </c>
      <c r="E38" s="45" t="s">
        <v>50</v>
      </c>
      <c r="F38" s="45" t="s">
        <v>50</v>
      </c>
      <c r="G38" s="45" t="s">
        <v>50</v>
      </c>
      <c r="H38" s="45" t="s">
        <v>50</v>
      </c>
      <c r="I38" s="28"/>
      <c r="J38" s="28"/>
      <c r="K38" s="28"/>
      <c r="L38" s="28"/>
    </row>
    <row r="39" spans="2:12" s="35" customFormat="1" ht="33" customHeight="1" x14ac:dyDescent="0.25">
      <c r="B39" s="49">
        <f t="shared" si="1"/>
        <v>45321</v>
      </c>
      <c r="C39" s="27" t="str">
        <f t="shared" si="0"/>
        <v>COMPRA
PURCHASE</v>
      </c>
      <c r="D39" s="29">
        <v>168</v>
      </c>
      <c r="E39" s="45">
        <v>4704</v>
      </c>
      <c r="F39" s="45">
        <v>28</v>
      </c>
      <c r="G39" s="45">
        <v>28</v>
      </c>
      <c r="H39" s="45">
        <v>28</v>
      </c>
      <c r="I39" s="28"/>
      <c r="J39" s="28"/>
      <c r="K39" s="28"/>
      <c r="L39" s="28"/>
    </row>
    <row r="40" spans="2:12" s="35" customFormat="1" ht="33" customHeight="1" x14ac:dyDescent="0.25">
      <c r="B40" s="49">
        <f t="shared" si="1"/>
        <v>45322</v>
      </c>
      <c r="C40" s="27" t="str">
        <f t="shared" si="0"/>
        <v/>
      </c>
      <c r="D40" s="29" t="s">
        <v>50</v>
      </c>
      <c r="E40" s="45" t="s">
        <v>50</v>
      </c>
      <c r="F40" s="45" t="s">
        <v>50</v>
      </c>
      <c r="G40" s="45" t="s">
        <v>50</v>
      </c>
      <c r="H40" s="45" t="s">
        <v>50</v>
      </c>
      <c r="I40" s="28"/>
      <c r="J40" s="28"/>
      <c r="K40" s="28"/>
      <c r="L40" s="28"/>
    </row>
    <row r="41" spans="2:12" s="35" customFormat="1" ht="33" customHeight="1" x14ac:dyDescent="0.25">
      <c r="B41" s="49">
        <f t="shared" si="1"/>
        <v>45323</v>
      </c>
      <c r="C41" s="27" t="str">
        <f t="shared" si="0"/>
        <v>COMPRA
PURCHASE</v>
      </c>
      <c r="D41" s="29">
        <v>46</v>
      </c>
      <c r="E41" s="45">
        <v>1375.4</v>
      </c>
      <c r="F41" s="45">
        <v>29.900000000000002</v>
      </c>
      <c r="G41" s="45">
        <v>29.900000000000002</v>
      </c>
      <c r="H41" s="45">
        <v>29.900000000000002</v>
      </c>
      <c r="I41" s="28"/>
      <c r="J41" s="28"/>
      <c r="K41" s="28"/>
      <c r="L41" s="28"/>
    </row>
    <row r="42" spans="2:12" s="35" customFormat="1" ht="33" customHeight="1" x14ac:dyDescent="0.25">
      <c r="B42" s="49">
        <f t="shared" si="1"/>
        <v>45324</v>
      </c>
      <c r="C42" s="27" t="str">
        <f t="shared" si="0"/>
        <v/>
      </c>
      <c r="D42" s="29" t="s">
        <v>50</v>
      </c>
      <c r="E42" s="45" t="s">
        <v>50</v>
      </c>
      <c r="F42" s="45" t="s">
        <v>50</v>
      </c>
      <c r="G42" s="45" t="s">
        <v>50</v>
      </c>
      <c r="H42" s="45" t="s">
        <v>50</v>
      </c>
      <c r="I42" s="28"/>
      <c r="J42" s="28"/>
      <c r="K42" s="28"/>
      <c r="L42" s="28"/>
    </row>
    <row r="43" spans="2:12" s="35" customFormat="1" ht="33" customHeight="1" x14ac:dyDescent="0.25">
      <c r="B43" s="49">
        <f t="shared" si="1"/>
        <v>45325</v>
      </c>
      <c r="C43" s="27" t="str">
        <f t="shared" si="0"/>
        <v>COMPRA
PURCHASE</v>
      </c>
      <c r="D43" s="29">
        <v>73</v>
      </c>
      <c r="E43" s="45">
        <v>2014.8</v>
      </c>
      <c r="F43" s="45">
        <v>27.599999999999998</v>
      </c>
      <c r="G43" s="45">
        <v>27.599999999999998</v>
      </c>
      <c r="H43" s="45">
        <v>27.599999999999998</v>
      </c>
      <c r="I43" s="28"/>
      <c r="J43" s="28"/>
      <c r="K43" s="28"/>
      <c r="L43" s="28"/>
    </row>
    <row r="44" spans="2:12" s="35" customFormat="1" ht="33" customHeight="1" x14ac:dyDescent="0.25">
      <c r="B44" s="49">
        <f t="shared" si="1"/>
        <v>45326</v>
      </c>
      <c r="C44" s="27" t="str">
        <f t="shared" si="0"/>
        <v/>
      </c>
      <c r="D44" s="29" t="s">
        <v>50</v>
      </c>
      <c r="E44" s="45" t="s">
        <v>50</v>
      </c>
      <c r="F44" s="45" t="s">
        <v>50</v>
      </c>
      <c r="G44" s="45" t="s">
        <v>50</v>
      </c>
      <c r="H44" s="45" t="s">
        <v>50</v>
      </c>
      <c r="I44" s="28"/>
      <c r="J44" s="28"/>
      <c r="K44" s="28"/>
      <c r="L44" s="28"/>
    </row>
    <row r="45" spans="2:12" s="35" customFormat="1" ht="33" customHeight="1" x14ac:dyDescent="0.25">
      <c r="B45" s="49">
        <f t="shared" si="1"/>
        <v>45327</v>
      </c>
      <c r="C45" s="27" t="str">
        <f t="shared" si="0"/>
        <v/>
      </c>
      <c r="D45" s="29" t="s">
        <v>50</v>
      </c>
      <c r="E45" s="45" t="s">
        <v>50</v>
      </c>
      <c r="F45" s="45" t="s">
        <v>50</v>
      </c>
      <c r="G45" s="45" t="s">
        <v>50</v>
      </c>
      <c r="H45" s="45" t="s">
        <v>50</v>
      </c>
      <c r="I45" s="28"/>
      <c r="J45" s="28"/>
      <c r="K45" s="28"/>
      <c r="L45" s="28"/>
    </row>
    <row r="46" spans="2:12" s="35" customFormat="1" ht="33" customHeight="1" x14ac:dyDescent="0.25">
      <c r="B46" s="49">
        <f t="shared" si="1"/>
        <v>45328</v>
      </c>
      <c r="C46" s="27" t="str">
        <f t="shared" si="0"/>
        <v>COMPRA
PURCHASE</v>
      </c>
      <c r="D46" s="29">
        <v>169</v>
      </c>
      <c r="E46" s="45">
        <v>4689.75</v>
      </c>
      <c r="F46" s="45">
        <v>27.75</v>
      </c>
      <c r="G46" s="45">
        <v>27.75</v>
      </c>
      <c r="H46" s="45">
        <v>27.75</v>
      </c>
      <c r="I46" s="28"/>
      <c r="J46" s="28"/>
      <c r="K46" s="28"/>
      <c r="L46" s="28"/>
    </row>
    <row r="47" spans="2:12" s="35" customFormat="1" ht="33" customHeight="1" x14ac:dyDescent="0.25">
      <c r="B47" s="49">
        <f t="shared" si="1"/>
        <v>45329</v>
      </c>
      <c r="C47" s="27" t="str">
        <f t="shared" si="0"/>
        <v/>
      </c>
      <c r="D47" s="29" t="s">
        <v>50</v>
      </c>
      <c r="E47" s="45" t="s">
        <v>50</v>
      </c>
      <c r="F47" s="45" t="s">
        <v>50</v>
      </c>
      <c r="G47" s="45" t="s">
        <v>50</v>
      </c>
      <c r="H47" s="45" t="s">
        <v>50</v>
      </c>
      <c r="I47" s="28"/>
      <c r="J47" s="28"/>
      <c r="K47" s="28"/>
      <c r="L47" s="28"/>
    </row>
    <row r="48" spans="2:12" s="35" customFormat="1" ht="33" customHeight="1" x14ac:dyDescent="0.25">
      <c r="B48" s="49">
        <f t="shared" si="1"/>
        <v>45330</v>
      </c>
      <c r="C48" s="27" t="str">
        <f t="shared" si="0"/>
        <v>COMPRA
PURCHASE</v>
      </c>
      <c r="D48" s="29">
        <v>133</v>
      </c>
      <c r="E48" s="45">
        <v>3670.8</v>
      </c>
      <c r="F48" s="45">
        <v>27.6</v>
      </c>
      <c r="G48" s="45">
        <v>27.6</v>
      </c>
      <c r="H48" s="45">
        <v>27.6</v>
      </c>
      <c r="I48" s="28"/>
      <c r="J48" s="28"/>
      <c r="K48" s="28"/>
      <c r="L48" s="28"/>
    </row>
    <row r="49" spans="2:12" s="35" customFormat="1" ht="33" customHeight="1" x14ac:dyDescent="0.25">
      <c r="B49" s="49">
        <f t="shared" si="1"/>
        <v>45331</v>
      </c>
      <c r="C49" s="27" t="str">
        <f t="shared" si="0"/>
        <v/>
      </c>
      <c r="D49" s="29" t="s">
        <v>50</v>
      </c>
      <c r="E49" s="45" t="s">
        <v>50</v>
      </c>
      <c r="F49" s="45" t="s">
        <v>50</v>
      </c>
      <c r="G49" s="45" t="s">
        <v>50</v>
      </c>
      <c r="H49" s="45" t="s">
        <v>50</v>
      </c>
      <c r="I49" s="28"/>
      <c r="J49" s="28"/>
      <c r="K49" s="28"/>
      <c r="L49" s="28"/>
    </row>
    <row r="50" spans="2:12" s="35" customFormat="1" ht="33" customHeight="1" x14ac:dyDescent="0.25">
      <c r="B50" s="49">
        <f t="shared" si="1"/>
        <v>45332</v>
      </c>
      <c r="C50" s="27" t="str">
        <f t="shared" si="0"/>
        <v>COMPRA
PURCHASE</v>
      </c>
      <c r="D50" s="29">
        <v>439</v>
      </c>
      <c r="E50" s="45">
        <v>11721.3</v>
      </c>
      <c r="F50" s="45">
        <v>26.7</v>
      </c>
      <c r="G50" s="45">
        <v>26.7</v>
      </c>
      <c r="H50" s="45">
        <v>26.7</v>
      </c>
      <c r="I50" s="28"/>
      <c r="J50" s="28"/>
      <c r="K50" s="28"/>
      <c r="L50" s="28"/>
    </row>
    <row r="51" spans="2:12" s="35" customFormat="1" ht="33" customHeight="1" x14ac:dyDescent="0.25">
      <c r="B51" s="49">
        <f t="shared" si="1"/>
        <v>45333</v>
      </c>
      <c r="C51" s="27" t="str">
        <f t="shared" si="0"/>
        <v/>
      </c>
      <c r="D51" s="29" t="s">
        <v>50</v>
      </c>
      <c r="E51" s="45" t="s">
        <v>50</v>
      </c>
      <c r="F51" s="45" t="s">
        <v>50</v>
      </c>
      <c r="G51" s="45" t="s">
        <v>50</v>
      </c>
      <c r="H51" s="45" t="s">
        <v>50</v>
      </c>
      <c r="I51" s="28"/>
      <c r="J51" s="28"/>
      <c r="K51" s="28"/>
      <c r="L51" s="28"/>
    </row>
    <row r="52" spans="2:12" s="35" customFormat="1" ht="33" customHeight="1" x14ac:dyDescent="0.25">
      <c r="B52" s="49">
        <f t="shared" si="1"/>
        <v>45334</v>
      </c>
      <c r="C52" s="27" t="str">
        <f t="shared" si="0"/>
        <v/>
      </c>
      <c r="D52" s="29" t="s">
        <v>50</v>
      </c>
      <c r="E52" s="45" t="s">
        <v>50</v>
      </c>
      <c r="F52" s="45" t="s">
        <v>50</v>
      </c>
      <c r="G52" s="45" t="s">
        <v>50</v>
      </c>
      <c r="H52" s="45" t="s">
        <v>50</v>
      </c>
      <c r="I52" s="28"/>
      <c r="J52" s="28"/>
      <c r="K52" s="28"/>
      <c r="L52" s="28"/>
    </row>
    <row r="53" spans="2:12" s="35" customFormat="1" ht="33" customHeight="1" x14ac:dyDescent="0.25">
      <c r="B53" s="49">
        <f t="shared" si="1"/>
        <v>45335</v>
      </c>
      <c r="C53" s="27" t="str">
        <f t="shared" si="0"/>
        <v>COMPRA
PURCHASE</v>
      </c>
      <c r="D53" s="29">
        <v>309</v>
      </c>
      <c r="E53" s="45">
        <v>7864.05</v>
      </c>
      <c r="F53" s="45">
        <v>25.45</v>
      </c>
      <c r="G53" s="45">
        <v>25.45</v>
      </c>
      <c r="H53" s="45">
        <v>25.45</v>
      </c>
      <c r="I53" s="28"/>
      <c r="J53" s="28"/>
      <c r="K53" s="28"/>
      <c r="L53" s="28"/>
    </row>
    <row r="54" spans="2:12" s="35" customFormat="1" ht="33" customHeight="1" x14ac:dyDescent="0.25">
      <c r="B54" s="49">
        <f t="shared" si="1"/>
        <v>45336</v>
      </c>
      <c r="C54" s="27" t="str">
        <f t="shared" si="0"/>
        <v/>
      </c>
      <c r="D54" s="29" t="s">
        <v>50</v>
      </c>
      <c r="E54" s="45" t="s">
        <v>50</v>
      </c>
      <c r="F54" s="45" t="s">
        <v>50</v>
      </c>
      <c r="G54" s="45" t="s">
        <v>50</v>
      </c>
      <c r="H54" s="45" t="s">
        <v>50</v>
      </c>
      <c r="I54" s="28"/>
      <c r="J54" s="28"/>
      <c r="K54" s="28"/>
      <c r="L54" s="28"/>
    </row>
    <row r="55" spans="2:12" s="35" customFormat="1" ht="33" customHeight="1" x14ac:dyDescent="0.25">
      <c r="B55" s="49">
        <f t="shared" si="1"/>
        <v>45337</v>
      </c>
      <c r="C55" s="27" t="str">
        <f t="shared" si="0"/>
        <v>COMPRA
PURCHASE</v>
      </c>
      <c r="D55" s="29">
        <v>184</v>
      </c>
      <c r="E55" s="45">
        <v>4498.8</v>
      </c>
      <c r="F55" s="45">
        <v>24.45</v>
      </c>
      <c r="G55" s="45">
        <v>24.45</v>
      </c>
      <c r="H55" s="45">
        <v>24.45</v>
      </c>
      <c r="I55" s="28"/>
      <c r="J55" s="28"/>
      <c r="K55" s="28"/>
      <c r="L55" s="28"/>
    </row>
    <row r="56" spans="2:12" s="35" customFormat="1" ht="33" customHeight="1" x14ac:dyDescent="0.25">
      <c r="B56" s="49">
        <f t="shared" si="1"/>
        <v>45338</v>
      </c>
      <c r="C56" s="27" t="str">
        <f t="shared" si="0"/>
        <v/>
      </c>
      <c r="D56" s="29" t="s">
        <v>50</v>
      </c>
      <c r="E56" s="45" t="s">
        <v>50</v>
      </c>
      <c r="F56" s="45" t="s">
        <v>50</v>
      </c>
      <c r="G56" s="45" t="s">
        <v>50</v>
      </c>
      <c r="H56" s="45" t="s">
        <v>50</v>
      </c>
      <c r="I56" s="28"/>
      <c r="J56" s="28"/>
      <c r="K56" s="28"/>
      <c r="L56" s="28"/>
    </row>
    <row r="57" spans="2:12" s="35" customFormat="1" ht="33" customHeight="1" x14ac:dyDescent="0.25">
      <c r="B57" s="49">
        <f t="shared" si="1"/>
        <v>45339</v>
      </c>
      <c r="C57" s="27" t="str">
        <f t="shared" si="0"/>
        <v>COMPRA
PURCHASE</v>
      </c>
      <c r="D57" s="29">
        <v>81</v>
      </c>
      <c r="E57" s="45">
        <v>1988.55</v>
      </c>
      <c r="F57" s="45">
        <v>24.55</v>
      </c>
      <c r="G57" s="45">
        <v>24.55</v>
      </c>
      <c r="H57" s="45">
        <v>24.55</v>
      </c>
      <c r="I57" s="28"/>
      <c r="J57" s="28"/>
      <c r="K57" s="28"/>
      <c r="L57" s="28"/>
    </row>
    <row r="58" spans="2:12" s="35" customFormat="1" ht="33" customHeight="1" x14ac:dyDescent="0.25">
      <c r="B58" s="49">
        <f t="shared" si="1"/>
        <v>45340</v>
      </c>
      <c r="C58" s="27" t="str">
        <f t="shared" si="0"/>
        <v/>
      </c>
      <c r="D58" s="29" t="s">
        <v>50</v>
      </c>
      <c r="E58" s="45" t="s">
        <v>50</v>
      </c>
      <c r="F58" s="45" t="s">
        <v>50</v>
      </c>
      <c r="G58" s="45" t="s">
        <v>50</v>
      </c>
      <c r="H58" s="45" t="s">
        <v>50</v>
      </c>
      <c r="I58" s="28"/>
      <c r="J58" s="28"/>
      <c r="K58" s="28"/>
      <c r="L58" s="28"/>
    </row>
    <row r="59" spans="2:12" s="35" customFormat="1" ht="33" customHeight="1" x14ac:dyDescent="0.25">
      <c r="B59" s="49">
        <f t="shared" si="1"/>
        <v>45341</v>
      </c>
      <c r="C59" s="27" t="str">
        <f t="shared" si="0"/>
        <v/>
      </c>
      <c r="D59" s="29" t="s">
        <v>50</v>
      </c>
      <c r="E59" s="45" t="s">
        <v>50</v>
      </c>
      <c r="F59" s="45" t="s">
        <v>50</v>
      </c>
      <c r="G59" s="45" t="s">
        <v>50</v>
      </c>
      <c r="H59" s="45" t="s">
        <v>50</v>
      </c>
      <c r="I59" s="28"/>
      <c r="J59" s="28"/>
      <c r="K59" s="28"/>
      <c r="L59" s="28"/>
    </row>
    <row r="60" spans="2:12" s="35" customFormat="1" ht="33" customHeight="1" x14ac:dyDescent="0.25">
      <c r="B60" s="49">
        <f t="shared" si="1"/>
        <v>45342</v>
      </c>
      <c r="C60" s="27" t="str">
        <f t="shared" si="0"/>
        <v>COMPRA
PURCHASE</v>
      </c>
      <c r="D60" s="29">
        <v>155</v>
      </c>
      <c r="E60" s="45">
        <v>3720</v>
      </c>
      <c r="F60" s="45">
        <v>24</v>
      </c>
      <c r="G60" s="45">
        <v>24</v>
      </c>
      <c r="H60" s="45">
        <v>24</v>
      </c>
      <c r="I60" s="28"/>
      <c r="J60" s="28"/>
      <c r="K60" s="28"/>
      <c r="L60" s="28"/>
    </row>
    <row r="61" spans="2:12" s="35" customFormat="1" ht="33" customHeight="1" x14ac:dyDescent="0.25">
      <c r="B61" s="49">
        <f t="shared" si="1"/>
        <v>45343</v>
      </c>
      <c r="C61" s="27" t="str">
        <f t="shared" si="0"/>
        <v/>
      </c>
      <c r="D61" s="29" t="s">
        <v>50</v>
      </c>
      <c r="E61" s="45" t="s">
        <v>50</v>
      </c>
      <c r="F61" s="45" t="s">
        <v>50</v>
      </c>
      <c r="G61" s="45" t="s">
        <v>50</v>
      </c>
      <c r="H61" s="45" t="s">
        <v>50</v>
      </c>
      <c r="I61" s="28"/>
      <c r="J61" s="28"/>
      <c r="K61" s="28"/>
      <c r="L61" s="28"/>
    </row>
    <row r="62" spans="2:12" s="35" customFormat="1" ht="33" customHeight="1" x14ac:dyDescent="0.25">
      <c r="B62" s="49">
        <f t="shared" si="1"/>
        <v>45344</v>
      </c>
      <c r="C62" s="27" t="str">
        <f t="shared" si="0"/>
        <v>COMPRA
PURCHASE</v>
      </c>
      <c r="D62" s="29">
        <v>251</v>
      </c>
      <c r="E62" s="45">
        <v>5860.85</v>
      </c>
      <c r="F62" s="45">
        <v>23.35</v>
      </c>
      <c r="G62" s="45">
        <v>23.35</v>
      </c>
      <c r="H62" s="45">
        <v>23.35</v>
      </c>
      <c r="I62" s="28"/>
      <c r="J62" s="28"/>
      <c r="K62" s="28"/>
      <c r="L62" s="28"/>
    </row>
    <row r="63" spans="2:12" s="35" customFormat="1" ht="33" customHeight="1" x14ac:dyDescent="0.25">
      <c r="B63" s="49">
        <f t="shared" si="1"/>
        <v>45345</v>
      </c>
      <c r="C63" s="27" t="str">
        <f t="shared" si="0"/>
        <v/>
      </c>
      <c r="D63" s="29" t="s">
        <v>50</v>
      </c>
      <c r="E63" s="45" t="s">
        <v>50</v>
      </c>
      <c r="F63" s="45" t="s">
        <v>50</v>
      </c>
      <c r="G63" s="45" t="s">
        <v>50</v>
      </c>
      <c r="H63" s="45" t="s">
        <v>50</v>
      </c>
      <c r="I63" s="28"/>
      <c r="J63" s="28"/>
      <c r="K63" s="28"/>
      <c r="L63" s="28"/>
    </row>
    <row r="64" spans="2:12" s="35" customFormat="1" ht="33" customHeight="1" x14ac:dyDescent="0.25">
      <c r="B64" s="49">
        <f t="shared" si="1"/>
        <v>45346</v>
      </c>
      <c r="C64" s="27" t="str">
        <f>IF(D64="","",IF(D64&gt;0,"COMPRA
PURCHASE",IF(D64&lt;0,"VENTA
SELL")))</f>
        <v>COMPRA
PURCHASE</v>
      </c>
      <c r="D64" s="29">
        <v>100</v>
      </c>
      <c r="E64" s="45">
        <v>2210</v>
      </c>
      <c r="F64" s="45">
        <v>22.1</v>
      </c>
      <c r="G64" s="45">
        <v>22.1</v>
      </c>
      <c r="H64" s="45">
        <v>22.1</v>
      </c>
      <c r="I64" s="28"/>
      <c r="J64" s="28"/>
      <c r="K64" s="28"/>
      <c r="L64" s="28"/>
    </row>
    <row r="65" spans="2:12" s="35" customFormat="1" ht="33" customHeight="1" x14ac:dyDescent="0.25">
      <c r="B65" s="49">
        <f t="shared" si="1"/>
        <v>45347</v>
      </c>
      <c r="C65" s="27" t="str">
        <f t="shared" ref="C65:C67" si="2">IF(D65="","",IF(D65&gt;0,"COMPRA
PURCHASE",IF(D65&lt;0,"VENTA
SELL")))</f>
        <v/>
      </c>
      <c r="D65" s="29" t="s">
        <v>50</v>
      </c>
      <c r="E65" s="45" t="s">
        <v>50</v>
      </c>
      <c r="F65" s="45" t="s">
        <v>50</v>
      </c>
      <c r="G65" s="45" t="s">
        <v>50</v>
      </c>
      <c r="H65" s="45" t="s">
        <v>50</v>
      </c>
      <c r="I65" s="28"/>
      <c r="J65" s="28"/>
      <c r="K65" s="28"/>
      <c r="L65" s="28"/>
    </row>
    <row r="66" spans="2:12" s="35" customFormat="1" ht="33" customHeight="1" x14ac:dyDescent="0.25">
      <c r="B66" s="49">
        <f t="shared" si="1"/>
        <v>45348</v>
      </c>
      <c r="C66" s="27" t="str">
        <f t="shared" si="2"/>
        <v/>
      </c>
      <c r="D66" s="29" t="s">
        <v>50</v>
      </c>
      <c r="E66" s="45" t="s">
        <v>50</v>
      </c>
      <c r="F66" s="45" t="s">
        <v>50</v>
      </c>
      <c r="G66" s="45" t="s">
        <v>50</v>
      </c>
      <c r="H66" s="45" t="s">
        <v>50</v>
      </c>
      <c r="I66" s="28"/>
      <c r="J66" s="28"/>
      <c r="K66" s="28"/>
      <c r="L66" s="28"/>
    </row>
    <row r="67" spans="2:12" s="35" customFormat="1" ht="33" customHeight="1" x14ac:dyDescent="0.25">
      <c r="B67" s="49">
        <f t="shared" si="1"/>
        <v>45349</v>
      </c>
      <c r="C67" s="27" t="str">
        <f t="shared" si="2"/>
        <v>COMPRA
PURCHASE</v>
      </c>
      <c r="D67" s="29">
        <v>173</v>
      </c>
      <c r="E67" s="45">
        <v>3979</v>
      </c>
      <c r="F67" s="45">
        <v>23</v>
      </c>
      <c r="G67" s="45">
        <v>23</v>
      </c>
      <c r="H67" s="45">
        <v>23</v>
      </c>
      <c r="I67" s="28"/>
      <c r="J67" s="28"/>
      <c r="K67" s="28"/>
      <c r="L67" s="28"/>
    </row>
    <row r="68" spans="2:12" s="35" customFormat="1" ht="33" customHeight="1" x14ac:dyDescent="0.25">
      <c r="B68" s="49">
        <f t="shared" si="1"/>
        <v>45350</v>
      </c>
      <c r="C68" s="27" t="str">
        <f t="shared" ref="C68:C128" si="3">IF(D68="","",IF(D68&gt;0,"COMPRA
PURCHASE",IF(D68&lt;0,"VENTA
SELL")))</f>
        <v/>
      </c>
      <c r="D68" s="29" t="s">
        <v>50</v>
      </c>
      <c r="E68" s="45" t="s">
        <v>50</v>
      </c>
      <c r="F68" s="45" t="s">
        <v>50</v>
      </c>
      <c r="G68" s="45" t="s">
        <v>50</v>
      </c>
      <c r="H68" s="45" t="s">
        <v>50</v>
      </c>
      <c r="I68" s="28"/>
      <c r="J68" s="28"/>
      <c r="K68" s="28"/>
      <c r="L68" s="28"/>
    </row>
    <row r="69" spans="2:12" s="35" customFormat="1" ht="33" customHeight="1" x14ac:dyDescent="0.25">
      <c r="B69" s="49">
        <f t="shared" si="1"/>
        <v>45351</v>
      </c>
      <c r="C69" s="158" t="str">
        <f t="shared" si="3"/>
        <v>COMPRA
PURCHASE</v>
      </c>
      <c r="D69" s="29">
        <v>250</v>
      </c>
      <c r="E69" s="45">
        <v>6274</v>
      </c>
      <c r="F69" s="45">
        <v>25.096</v>
      </c>
      <c r="G69" s="45">
        <v>25.09</v>
      </c>
      <c r="H69" s="45">
        <v>25.1</v>
      </c>
      <c r="I69" s="28"/>
      <c r="J69" s="28"/>
      <c r="K69" s="28"/>
      <c r="L69" s="28"/>
    </row>
    <row r="70" spans="2:12" s="35" customFormat="1" ht="33" customHeight="1" x14ac:dyDescent="0.25">
      <c r="B70" s="49">
        <f t="shared" si="1"/>
        <v>45352</v>
      </c>
      <c r="C70" s="158" t="str">
        <f t="shared" si="3"/>
        <v/>
      </c>
      <c r="D70" s="29" t="s">
        <v>50</v>
      </c>
      <c r="E70" s="45" t="s">
        <v>50</v>
      </c>
      <c r="F70" s="45" t="s">
        <v>50</v>
      </c>
      <c r="G70" s="45" t="s">
        <v>50</v>
      </c>
      <c r="H70" s="45" t="s">
        <v>50</v>
      </c>
      <c r="I70" s="28"/>
      <c r="J70" s="28"/>
      <c r="K70" s="28"/>
      <c r="L70" s="28"/>
    </row>
    <row r="71" spans="2:12" s="35" customFormat="1" ht="33" customHeight="1" x14ac:dyDescent="0.25">
      <c r="B71" s="49">
        <f t="shared" si="1"/>
        <v>45353</v>
      </c>
      <c r="C71" s="158" t="str">
        <f t="shared" si="3"/>
        <v>COMPRA
PURCHASE</v>
      </c>
      <c r="D71" s="29">
        <v>431</v>
      </c>
      <c r="E71" s="45">
        <v>10680.18</v>
      </c>
      <c r="F71" s="45">
        <v>24.78</v>
      </c>
      <c r="G71" s="45">
        <v>24.78</v>
      </c>
      <c r="H71" s="45">
        <v>24.78</v>
      </c>
      <c r="I71" s="28"/>
      <c r="J71" s="28"/>
      <c r="K71" s="28"/>
      <c r="L71" s="28"/>
    </row>
    <row r="72" spans="2:12" s="35" customFormat="1" ht="33" customHeight="1" x14ac:dyDescent="0.25">
      <c r="B72" s="49">
        <f t="shared" si="1"/>
        <v>45354</v>
      </c>
      <c r="C72" s="158" t="str">
        <f t="shared" si="3"/>
        <v/>
      </c>
      <c r="D72" s="29" t="s">
        <v>50</v>
      </c>
      <c r="E72" s="45" t="s">
        <v>50</v>
      </c>
      <c r="F72" s="45" t="s">
        <v>50</v>
      </c>
      <c r="G72" s="45" t="s">
        <v>50</v>
      </c>
      <c r="H72" s="45" t="s">
        <v>50</v>
      </c>
      <c r="I72" s="28"/>
      <c r="J72" s="28"/>
      <c r="K72" s="28"/>
      <c r="L72" s="28"/>
    </row>
    <row r="73" spans="2:12" s="35" customFormat="1" ht="33" customHeight="1" x14ac:dyDescent="0.25">
      <c r="B73" s="49">
        <f t="shared" si="1"/>
        <v>45355</v>
      </c>
      <c r="C73" s="158" t="str">
        <f t="shared" si="3"/>
        <v/>
      </c>
      <c r="D73" s="29" t="s">
        <v>50</v>
      </c>
      <c r="E73" s="45" t="s">
        <v>50</v>
      </c>
      <c r="F73" s="45" t="s">
        <v>50</v>
      </c>
      <c r="G73" s="45" t="s">
        <v>50</v>
      </c>
      <c r="H73" s="45" t="s">
        <v>50</v>
      </c>
      <c r="I73" s="28"/>
      <c r="J73" s="28"/>
      <c r="K73" s="28"/>
      <c r="L73" s="28"/>
    </row>
    <row r="74" spans="2:12" s="35" customFormat="1" ht="33" customHeight="1" x14ac:dyDescent="0.25">
      <c r="B74" s="49">
        <f t="shared" si="1"/>
        <v>45356</v>
      </c>
      <c r="C74" s="158" t="str">
        <f>IF(D74="","",IF(D74&gt;0,"COMPRA
PURCHASE",IF(D74&lt;0,"VENTA
SELL")))</f>
        <v>COMPRA
PURCHASE</v>
      </c>
      <c r="D74" s="29">
        <v>247</v>
      </c>
      <c r="E74" s="45">
        <v>6039.15</v>
      </c>
      <c r="F74" s="45">
        <v>24.45</v>
      </c>
      <c r="G74" s="45">
        <v>24.45</v>
      </c>
      <c r="H74" s="45">
        <v>24.45</v>
      </c>
      <c r="I74" s="28"/>
      <c r="J74" s="28"/>
      <c r="K74" s="28"/>
      <c r="L74" s="28"/>
    </row>
    <row r="75" spans="2:12" s="35" customFormat="1" ht="33" customHeight="1" x14ac:dyDescent="0.25">
      <c r="B75" s="49">
        <f t="shared" si="1"/>
        <v>45357</v>
      </c>
      <c r="C75" s="158" t="str">
        <f t="shared" si="3"/>
        <v/>
      </c>
      <c r="D75" s="29" t="s">
        <v>50</v>
      </c>
      <c r="E75" s="45" t="s">
        <v>50</v>
      </c>
      <c r="F75" s="45" t="s">
        <v>50</v>
      </c>
      <c r="G75" s="45" t="s">
        <v>50</v>
      </c>
      <c r="H75" s="45" t="s">
        <v>50</v>
      </c>
      <c r="I75" s="28"/>
      <c r="J75" s="28"/>
      <c r="K75" s="28"/>
      <c r="L75" s="28"/>
    </row>
    <row r="76" spans="2:12" s="35" customFormat="1" ht="33" customHeight="1" x14ac:dyDescent="0.25">
      <c r="B76" s="49">
        <f t="shared" ref="B76:B139" si="4">B75+1</f>
        <v>45358</v>
      </c>
      <c r="C76" s="158" t="str">
        <f t="shared" si="3"/>
        <v>COMPRA
PURCHASE</v>
      </c>
      <c r="D76" s="29">
        <v>275</v>
      </c>
      <c r="E76" s="45">
        <v>7425</v>
      </c>
      <c r="F76" s="45">
        <v>27</v>
      </c>
      <c r="G76" s="45">
        <v>27</v>
      </c>
      <c r="H76" s="45">
        <v>27</v>
      </c>
      <c r="I76" s="28"/>
      <c r="J76" s="28"/>
      <c r="K76" s="28"/>
      <c r="L76" s="28"/>
    </row>
    <row r="77" spans="2:12" s="35" customFormat="1" ht="33" customHeight="1" x14ac:dyDescent="0.25">
      <c r="B77" s="49">
        <f t="shared" si="4"/>
        <v>45359</v>
      </c>
      <c r="C77" s="158" t="str">
        <f t="shared" si="3"/>
        <v/>
      </c>
      <c r="D77" s="29" t="s">
        <v>50</v>
      </c>
      <c r="E77" s="45" t="s">
        <v>50</v>
      </c>
      <c r="F77" s="45" t="s">
        <v>50</v>
      </c>
      <c r="G77" s="45" t="s">
        <v>50</v>
      </c>
      <c r="H77" s="45" t="s">
        <v>50</v>
      </c>
      <c r="I77" s="28"/>
      <c r="J77" s="28"/>
      <c r="K77" s="28"/>
      <c r="L77" s="28"/>
    </row>
    <row r="78" spans="2:12" s="35" customFormat="1" ht="33" customHeight="1" x14ac:dyDescent="0.25">
      <c r="B78" s="49">
        <f t="shared" si="4"/>
        <v>45360</v>
      </c>
      <c r="C78" s="158" t="str">
        <f t="shared" si="3"/>
        <v>COMPRA
PURCHASE</v>
      </c>
      <c r="D78" s="29">
        <v>245</v>
      </c>
      <c r="E78" s="45">
        <v>6460.65</v>
      </c>
      <c r="F78" s="45">
        <v>26.369999999999997</v>
      </c>
      <c r="G78" s="45">
        <v>26.369999999999997</v>
      </c>
      <c r="H78" s="45">
        <v>26.369999999999997</v>
      </c>
      <c r="I78" s="28"/>
      <c r="J78" s="28"/>
      <c r="K78" s="28"/>
      <c r="L78" s="28"/>
    </row>
    <row r="79" spans="2:12" s="35" customFormat="1" ht="33" customHeight="1" x14ac:dyDescent="0.25">
      <c r="B79" s="49">
        <f t="shared" si="4"/>
        <v>45361</v>
      </c>
      <c r="C79" s="158" t="str">
        <f t="shared" si="3"/>
        <v/>
      </c>
      <c r="D79" s="29" t="s">
        <v>50</v>
      </c>
      <c r="E79" s="45" t="s">
        <v>50</v>
      </c>
      <c r="F79" s="45" t="s">
        <v>50</v>
      </c>
      <c r="G79" s="45" t="s">
        <v>50</v>
      </c>
      <c r="H79" s="45" t="s">
        <v>50</v>
      </c>
      <c r="I79" s="28"/>
      <c r="J79" s="28"/>
      <c r="K79" s="28"/>
      <c r="L79" s="28"/>
    </row>
    <row r="80" spans="2:12" s="35" customFormat="1" ht="33" customHeight="1" x14ac:dyDescent="0.25">
      <c r="B80" s="49">
        <f t="shared" si="4"/>
        <v>45362</v>
      </c>
      <c r="C80" s="158" t="str">
        <f t="shared" si="3"/>
        <v/>
      </c>
      <c r="D80" s="29" t="s">
        <v>50</v>
      </c>
      <c r="E80" s="45" t="s">
        <v>50</v>
      </c>
      <c r="F80" s="45" t="s">
        <v>50</v>
      </c>
      <c r="G80" s="45" t="s">
        <v>50</v>
      </c>
      <c r="H80" s="45" t="s">
        <v>50</v>
      </c>
      <c r="I80" s="28"/>
      <c r="J80" s="28"/>
      <c r="K80" s="28"/>
      <c r="L80" s="28"/>
    </row>
    <row r="81" spans="2:12" s="35" customFormat="1" ht="33" customHeight="1" x14ac:dyDescent="0.25">
      <c r="B81" s="49">
        <f t="shared" si="4"/>
        <v>45363</v>
      </c>
      <c r="C81" s="158" t="str">
        <f t="shared" si="3"/>
        <v>COMPRA
PURCHASE</v>
      </c>
      <c r="D81" s="29">
        <v>611</v>
      </c>
      <c r="E81" s="45">
        <v>15549.95</v>
      </c>
      <c r="F81" s="45">
        <v>25.450000000000003</v>
      </c>
      <c r="G81" s="45">
        <v>25.450000000000003</v>
      </c>
      <c r="H81" s="45">
        <v>25.450000000000003</v>
      </c>
      <c r="I81" s="28"/>
      <c r="J81" s="28"/>
      <c r="K81" s="28"/>
      <c r="L81" s="28"/>
    </row>
    <row r="82" spans="2:12" s="35" customFormat="1" ht="33" customHeight="1" x14ac:dyDescent="0.25">
      <c r="B82" s="49">
        <f t="shared" si="4"/>
        <v>45364</v>
      </c>
      <c r="C82" s="158" t="str">
        <f t="shared" si="3"/>
        <v/>
      </c>
      <c r="D82" s="29" t="s">
        <v>50</v>
      </c>
      <c r="E82" s="45" t="s">
        <v>50</v>
      </c>
      <c r="F82" s="45" t="s">
        <v>50</v>
      </c>
      <c r="G82" s="45" t="s">
        <v>50</v>
      </c>
      <c r="H82" s="45" t="s">
        <v>50</v>
      </c>
      <c r="I82" s="28"/>
      <c r="J82" s="28"/>
      <c r="K82" s="28"/>
      <c r="L82" s="28"/>
    </row>
    <row r="83" spans="2:12" s="35" customFormat="1" ht="33" customHeight="1" x14ac:dyDescent="0.25">
      <c r="B83" s="49">
        <f t="shared" si="4"/>
        <v>45365</v>
      </c>
      <c r="C83" s="158" t="str">
        <f t="shared" si="3"/>
        <v>COMPRA
PURCHASE</v>
      </c>
      <c r="D83" s="29">
        <v>205</v>
      </c>
      <c r="E83" s="45">
        <v>5125</v>
      </c>
      <c r="F83" s="45">
        <v>25</v>
      </c>
      <c r="G83" s="45">
        <v>25</v>
      </c>
      <c r="H83" s="45">
        <v>25</v>
      </c>
      <c r="I83" s="28"/>
      <c r="J83" s="28"/>
      <c r="K83" s="28"/>
      <c r="L83" s="28"/>
    </row>
    <row r="84" spans="2:12" s="35" customFormat="1" ht="33" customHeight="1" x14ac:dyDescent="0.25">
      <c r="B84" s="49">
        <f t="shared" si="4"/>
        <v>45366</v>
      </c>
      <c r="C84" s="158" t="str">
        <f t="shared" si="3"/>
        <v/>
      </c>
      <c r="D84" s="29" t="s">
        <v>50</v>
      </c>
      <c r="E84" s="45" t="s">
        <v>50</v>
      </c>
      <c r="F84" s="45" t="s">
        <v>50</v>
      </c>
      <c r="G84" s="45" t="s">
        <v>50</v>
      </c>
      <c r="H84" s="45" t="s">
        <v>50</v>
      </c>
      <c r="I84" s="28"/>
      <c r="J84" s="28"/>
      <c r="K84" s="28"/>
      <c r="L84" s="28"/>
    </row>
    <row r="85" spans="2:12" s="35" customFormat="1" ht="33" customHeight="1" x14ac:dyDescent="0.25">
      <c r="B85" s="49">
        <f t="shared" si="4"/>
        <v>45367</v>
      </c>
      <c r="C85" s="158" t="str">
        <f t="shared" si="3"/>
        <v>COMPRA
PURCHASE</v>
      </c>
      <c r="D85" s="29">
        <v>132</v>
      </c>
      <c r="E85" s="45">
        <v>3451.8</v>
      </c>
      <c r="F85" s="45">
        <v>26.150000000000002</v>
      </c>
      <c r="G85" s="45">
        <v>26.150000000000002</v>
      </c>
      <c r="H85" s="45">
        <v>26.150000000000002</v>
      </c>
      <c r="I85" s="28"/>
      <c r="J85" s="28"/>
      <c r="K85" s="28"/>
      <c r="L85" s="28"/>
    </row>
    <row r="86" spans="2:12" s="35" customFormat="1" ht="33" customHeight="1" x14ac:dyDescent="0.25">
      <c r="B86" s="49">
        <f t="shared" si="4"/>
        <v>45368</v>
      </c>
      <c r="C86" s="158" t="str">
        <f t="shared" si="3"/>
        <v/>
      </c>
      <c r="D86" s="29" t="s">
        <v>50</v>
      </c>
      <c r="E86" s="45" t="s">
        <v>50</v>
      </c>
      <c r="F86" s="45" t="s">
        <v>50</v>
      </c>
      <c r="G86" s="45" t="s">
        <v>50</v>
      </c>
      <c r="H86" s="45" t="s">
        <v>50</v>
      </c>
      <c r="I86" s="28"/>
      <c r="J86" s="28"/>
      <c r="K86" s="28"/>
      <c r="L86" s="28"/>
    </row>
    <row r="87" spans="2:12" s="35" customFormat="1" ht="33" customHeight="1" x14ac:dyDescent="0.25">
      <c r="B87" s="49">
        <f t="shared" si="4"/>
        <v>45369</v>
      </c>
      <c r="C87" s="158" t="str">
        <f t="shared" si="3"/>
        <v/>
      </c>
      <c r="D87" s="29" t="s">
        <v>50</v>
      </c>
      <c r="E87" s="45" t="s">
        <v>50</v>
      </c>
      <c r="F87" s="45" t="s">
        <v>50</v>
      </c>
      <c r="G87" s="45" t="s">
        <v>50</v>
      </c>
      <c r="H87" s="45" t="s">
        <v>50</v>
      </c>
      <c r="I87" s="28"/>
      <c r="J87" s="28"/>
      <c r="K87" s="28"/>
      <c r="L87" s="28"/>
    </row>
    <row r="88" spans="2:12" s="35" customFormat="1" ht="33" customHeight="1" x14ac:dyDescent="0.25">
      <c r="B88" s="49">
        <f t="shared" si="4"/>
        <v>45370</v>
      </c>
      <c r="C88" s="158" t="str">
        <f t="shared" si="3"/>
        <v>COMPRA
PURCHASE</v>
      </c>
      <c r="D88" s="29">
        <v>172</v>
      </c>
      <c r="E88" s="45">
        <v>4936.3999999999996</v>
      </c>
      <c r="F88" s="45">
        <v>28.7</v>
      </c>
      <c r="G88" s="45">
        <v>28.7</v>
      </c>
      <c r="H88" s="45">
        <v>28.7</v>
      </c>
      <c r="I88" s="28"/>
      <c r="J88" s="28"/>
      <c r="K88" s="28"/>
      <c r="L88" s="28"/>
    </row>
    <row r="89" spans="2:12" s="35" customFormat="1" ht="33" customHeight="1" x14ac:dyDescent="0.25">
      <c r="B89" s="49">
        <f t="shared" si="4"/>
        <v>45371</v>
      </c>
      <c r="C89" s="158" t="str">
        <f t="shared" si="3"/>
        <v/>
      </c>
      <c r="D89" s="29" t="s">
        <v>50</v>
      </c>
      <c r="E89" s="45" t="s">
        <v>50</v>
      </c>
      <c r="F89" s="45" t="s">
        <v>50</v>
      </c>
      <c r="G89" s="45" t="s">
        <v>50</v>
      </c>
      <c r="H89" s="45" t="s">
        <v>50</v>
      </c>
      <c r="I89" s="28"/>
      <c r="J89" s="28"/>
      <c r="K89" s="28"/>
      <c r="L89" s="28"/>
    </row>
    <row r="90" spans="2:12" s="35" customFormat="1" ht="33" customHeight="1" x14ac:dyDescent="0.25">
      <c r="B90" s="49">
        <f t="shared" si="4"/>
        <v>45372</v>
      </c>
      <c r="C90" s="158" t="str">
        <f t="shared" si="3"/>
        <v>COMPRA
PURCHASE</v>
      </c>
      <c r="D90" s="29">
        <v>247</v>
      </c>
      <c r="E90" s="45">
        <v>6953.05</v>
      </c>
      <c r="F90" s="45">
        <v>28.150000000000002</v>
      </c>
      <c r="G90" s="45">
        <v>28.150000000000002</v>
      </c>
      <c r="H90" s="45">
        <v>28.150000000000002</v>
      </c>
      <c r="I90" s="28"/>
      <c r="J90" s="28"/>
      <c r="K90" s="28"/>
      <c r="L90" s="28"/>
    </row>
    <row r="91" spans="2:12" s="35" customFormat="1" ht="33" customHeight="1" x14ac:dyDescent="0.25">
      <c r="B91" s="49">
        <f t="shared" si="4"/>
        <v>45373</v>
      </c>
      <c r="C91" s="158" t="str">
        <f t="shared" si="3"/>
        <v/>
      </c>
      <c r="D91" s="29" t="s">
        <v>50</v>
      </c>
      <c r="E91" s="45" t="s">
        <v>50</v>
      </c>
      <c r="F91" s="45" t="s">
        <v>50</v>
      </c>
      <c r="G91" s="45" t="s">
        <v>50</v>
      </c>
      <c r="H91" s="45" t="s">
        <v>50</v>
      </c>
      <c r="I91" s="28"/>
      <c r="J91" s="28"/>
      <c r="K91" s="28"/>
      <c r="L91" s="28"/>
    </row>
    <row r="92" spans="2:12" s="35" customFormat="1" ht="33" customHeight="1" x14ac:dyDescent="0.25">
      <c r="B92" s="49">
        <f t="shared" si="4"/>
        <v>45374</v>
      </c>
      <c r="C92" s="158" t="str">
        <f t="shared" si="3"/>
        <v>COMPRA
PURCHASE</v>
      </c>
      <c r="D92" s="29">
        <v>74</v>
      </c>
      <c r="E92" s="45">
        <v>1975.8</v>
      </c>
      <c r="F92" s="45">
        <v>26.7</v>
      </c>
      <c r="G92" s="45">
        <v>26.7</v>
      </c>
      <c r="H92" s="45">
        <v>26.7</v>
      </c>
      <c r="I92" s="28"/>
      <c r="J92" s="28"/>
      <c r="K92" s="28"/>
      <c r="L92" s="28"/>
    </row>
    <row r="93" spans="2:12" s="35" customFormat="1" ht="33" customHeight="1" x14ac:dyDescent="0.25">
      <c r="B93" s="49">
        <f t="shared" si="4"/>
        <v>45375</v>
      </c>
      <c r="C93" s="158" t="str">
        <f t="shared" si="3"/>
        <v/>
      </c>
      <c r="D93" s="29" t="s">
        <v>50</v>
      </c>
      <c r="E93" s="45" t="s">
        <v>50</v>
      </c>
      <c r="F93" s="45" t="s">
        <v>50</v>
      </c>
      <c r="G93" s="45" t="s">
        <v>50</v>
      </c>
      <c r="H93" s="45" t="s">
        <v>50</v>
      </c>
      <c r="I93" s="28"/>
      <c r="J93" s="28"/>
      <c r="K93" s="28"/>
      <c r="L93" s="28"/>
    </row>
    <row r="94" spans="2:12" s="35" customFormat="1" ht="33" customHeight="1" x14ac:dyDescent="0.25">
      <c r="B94" s="49">
        <f t="shared" si="4"/>
        <v>45376</v>
      </c>
      <c r="C94" s="158" t="str">
        <f t="shared" si="3"/>
        <v/>
      </c>
      <c r="D94" s="29" t="s">
        <v>50</v>
      </c>
      <c r="E94" s="45" t="s">
        <v>50</v>
      </c>
      <c r="F94" s="45" t="s">
        <v>50</v>
      </c>
      <c r="G94" s="45" t="s">
        <v>50</v>
      </c>
      <c r="H94" s="45" t="s">
        <v>50</v>
      </c>
      <c r="I94" s="28"/>
      <c r="J94" s="28"/>
      <c r="K94" s="28"/>
      <c r="L94" s="28"/>
    </row>
    <row r="95" spans="2:12" s="35" customFormat="1" ht="33" customHeight="1" x14ac:dyDescent="0.25">
      <c r="B95" s="49">
        <f t="shared" si="4"/>
        <v>45377</v>
      </c>
      <c r="C95" s="158" t="str">
        <f t="shared" si="3"/>
        <v>COMPRA
PURCHASE</v>
      </c>
      <c r="D95" s="29">
        <v>81</v>
      </c>
      <c r="E95" s="45">
        <v>2308.5</v>
      </c>
      <c r="F95" s="45">
        <v>28.5</v>
      </c>
      <c r="G95" s="45">
        <v>28.5</v>
      </c>
      <c r="H95" s="45">
        <v>28.5</v>
      </c>
      <c r="I95" s="28"/>
      <c r="J95" s="28"/>
      <c r="K95" s="28"/>
      <c r="L95" s="28"/>
    </row>
    <row r="96" spans="2:12" s="35" customFormat="1" ht="33" customHeight="1" x14ac:dyDescent="0.25">
      <c r="B96" s="49">
        <f t="shared" si="4"/>
        <v>45378</v>
      </c>
      <c r="C96" s="158" t="str">
        <f t="shared" si="3"/>
        <v/>
      </c>
      <c r="D96" s="29" t="s">
        <v>50</v>
      </c>
      <c r="E96" s="45" t="s">
        <v>50</v>
      </c>
      <c r="F96" s="45" t="s">
        <v>50</v>
      </c>
      <c r="G96" s="45" t="s">
        <v>50</v>
      </c>
      <c r="H96" s="45" t="s">
        <v>50</v>
      </c>
      <c r="I96" s="28"/>
      <c r="J96" s="28"/>
      <c r="K96" s="28"/>
      <c r="L96" s="28"/>
    </row>
    <row r="97" spans="2:12" s="35" customFormat="1" ht="33" customHeight="1" x14ac:dyDescent="0.25">
      <c r="B97" s="49">
        <f t="shared" si="4"/>
        <v>45379</v>
      </c>
      <c r="C97" s="158" t="str">
        <f t="shared" si="3"/>
        <v>COMPRA
PURCHASE</v>
      </c>
      <c r="D97" s="29">
        <v>72</v>
      </c>
      <c r="E97" s="45">
        <v>1949.7599999999998</v>
      </c>
      <c r="F97" s="45">
        <v>27.08</v>
      </c>
      <c r="G97" s="45">
        <v>27.08</v>
      </c>
      <c r="H97" s="45">
        <v>27.08</v>
      </c>
      <c r="I97" s="28"/>
      <c r="J97" s="28"/>
      <c r="K97" s="28"/>
      <c r="L97" s="28"/>
    </row>
    <row r="98" spans="2:12" s="35" customFormat="1" ht="33" customHeight="1" x14ac:dyDescent="0.25">
      <c r="B98" s="49">
        <f t="shared" si="4"/>
        <v>45380</v>
      </c>
      <c r="C98" s="158" t="str">
        <f t="shared" si="3"/>
        <v/>
      </c>
      <c r="D98" s="29" t="s">
        <v>50</v>
      </c>
      <c r="E98" s="45" t="s">
        <v>50</v>
      </c>
      <c r="F98" s="45" t="s">
        <v>50</v>
      </c>
      <c r="G98" s="45" t="s">
        <v>50</v>
      </c>
      <c r="H98" s="45" t="s">
        <v>50</v>
      </c>
      <c r="I98" s="28"/>
      <c r="J98" s="28"/>
      <c r="K98" s="28"/>
      <c r="L98" s="28"/>
    </row>
    <row r="99" spans="2:12" s="35" customFormat="1" ht="33" customHeight="1" x14ac:dyDescent="0.25">
      <c r="B99" s="49">
        <f t="shared" si="4"/>
        <v>45381</v>
      </c>
      <c r="C99" s="158" t="str">
        <f t="shared" si="3"/>
        <v>VENTA
SELL</v>
      </c>
      <c r="D99" s="29">
        <v>-6744</v>
      </c>
      <c r="E99" s="45">
        <v>-185856.75</v>
      </c>
      <c r="F99" s="45">
        <v>27.558830071174373</v>
      </c>
      <c r="G99" s="45">
        <v>27.4</v>
      </c>
      <c r="H99" s="45">
        <v>27.75</v>
      </c>
      <c r="I99" s="28"/>
      <c r="J99" s="28"/>
      <c r="K99" s="28"/>
      <c r="L99" s="28"/>
    </row>
    <row r="100" spans="2:12" s="35" customFormat="1" ht="33" customHeight="1" x14ac:dyDescent="0.25">
      <c r="B100" s="49">
        <f t="shared" si="4"/>
        <v>45382</v>
      </c>
      <c r="C100" s="158" t="str">
        <f t="shared" si="3"/>
        <v/>
      </c>
      <c r="D100" s="29" t="s">
        <v>50</v>
      </c>
      <c r="E100" s="45" t="s">
        <v>50</v>
      </c>
      <c r="F100" s="45" t="s">
        <v>50</v>
      </c>
      <c r="G100" s="45" t="s">
        <v>50</v>
      </c>
      <c r="H100" s="45" t="s">
        <v>50</v>
      </c>
      <c r="I100" s="28"/>
      <c r="J100" s="28"/>
      <c r="K100" s="28"/>
      <c r="L100" s="28"/>
    </row>
    <row r="101" spans="2:12" s="35" customFormat="1" ht="33" customHeight="1" x14ac:dyDescent="0.25">
      <c r="B101" s="49">
        <f t="shared" si="4"/>
        <v>45383</v>
      </c>
      <c r="C101" s="158" t="str">
        <f t="shared" si="3"/>
        <v/>
      </c>
      <c r="D101" s="29" t="s">
        <v>50</v>
      </c>
      <c r="E101" s="45" t="s">
        <v>50</v>
      </c>
      <c r="F101" s="45" t="s">
        <v>50</v>
      </c>
      <c r="G101" s="45" t="s">
        <v>50</v>
      </c>
      <c r="H101" s="45" t="s">
        <v>50</v>
      </c>
      <c r="I101" s="28"/>
      <c r="J101" s="28"/>
      <c r="K101" s="28"/>
      <c r="L101" s="28"/>
    </row>
    <row r="102" spans="2:12" s="35" customFormat="1" ht="33" customHeight="1" x14ac:dyDescent="0.25">
      <c r="B102" s="49">
        <f t="shared" si="4"/>
        <v>45384</v>
      </c>
      <c r="C102" s="158" t="str">
        <f t="shared" si="3"/>
        <v/>
      </c>
      <c r="D102" s="29" t="s">
        <v>50</v>
      </c>
      <c r="E102" s="45" t="s">
        <v>50</v>
      </c>
      <c r="F102" s="45" t="s">
        <v>50</v>
      </c>
      <c r="G102" s="45" t="s">
        <v>50</v>
      </c>
      <c r="H102" s="45" t="s">
        <v>50</v>
      </c>
      <c r="I102" s="28"/>
      <c r="J102" s="28"/>
      <c r="K102" s="28"/>
      <c r="L102" s="28"/>
    </row>
    <row r="103" spans="2:12" s="35" customFormat="1" ht="33" customHeight="1" x14ac:dyDescent="0.25">
      <c r="B103" s="49">
        <f t="shared" si="4"/>
        <v>45385</v>
      </c>
      <c r="C103" s="158" t="str">
        <f t="shared" si="3"/>
        <v>COMPRA
PURCHASE</v>
      </c>
      <c r="D103" s="29">
        <v>321</v>
      </c>
      <c r="E103" s="45">
        <v>8683.0499999999993</v>
      </c>
      <c r="F103" s="45">
        <v>27.049999999999997</v>
      </c>
      <c r="G103" s="45">
        <v>27.049999999999997</v>
      </c>
      <c r="H103" s="45">
        <v>27.049999999999997</v>
      </c>
      <c r="I103" s="28"/>
      <c r="J103" s="28"/>
      <c r="K103" s="28"/>
      <c r="L103" s="28"/>
    </row>
    <row r="104" spans="2:12" s="35" customFormat="1" ht="33" customHeight="1" x14ac:dyDescent="0.25">
      <c r="B104" s="49">
        <f t="shared" si="4"/>
        <v>45386</v>
      </c>
      <c r="C104" s="158" t="str">
        <f t="shared" si="3"/>
        <v>VENTA
SELL</v>
      </c>
      <c r="D104" s="29">
        <v>-9434</v>
      </c>
      <c r="E104" s="45">
        <v>-242813.4</v>
      </c>
      <c r="F104" s="45">
        <v>25.738117447530211</v>
      </c>
      <c r="G104" s="45">
        <v>25.7</v>
      </c>
      <c r="H104" s="45">
        <v>25.75</v>
      </c>
      <c r="I104" s="28"/>
      <c r="J104" s="28"/>
      <c r="K104" s="28"/>
      <c r="L104" s="28"/>
    </row>
    <row r="105" spans="2:12" s="35" customFormat="1" ht="33" customHeight="1" x14ac:dyDescent="0.25">
      <c r="B105" s="49">
        <f t="shared" si="4"/>
        <v>45387</v>
      </c>
      <c r="C105" s="158" t="str">
        <f t="shared" si="3"/>
        <v/>
      </c>
      <c r="D105" s="29" t="s">
        <v>50</v>
      </c>
      <c r="E105" s="45" t="s">
        <v>50</v>
      </c>
      <c r="F105" s="45" t="s">
        <v>50</v>
      </c>
      <c r="G105" s="45" t="s">
        <v>50</v>
      </c>
      <c r="H105" s="45" t="s">
        <v>50</v>
      </c>
      <c r="I105" s="28"/>
      <c r="J105" s="28"/>
      <c r="K105" s="28"/>
      <c r="L105" s="28"/>
    </row>
    <row r="106" spans="2:12" s="35" customFormat="1" ht="33" customHeight="1" x14ac:dyDescent="0.25">
      <c r="B106" s="49">
        <f t="shared" si="4"/>
        <v>45388</v>
      </c>
      <c r="C106" s="158" t="str">
        <f t="shared" si="3"/>
        <v>COMPRA
PURCHASE</v>
      </c>
      <c r="D106" s="29">
        <v>700</v>
      </c>
      <c r="E106" s="45">
        <v>18620</v>
      </c>
      <c r="F106" s="45">
        <v>26.6</v>
      </c>
      <c r="G106" s="45">
        <v>26.6</v>
      </c>
      <c r="H106" s="45">
        <v>26.6</v>
      </c>
      <c r="I106" s="28"/>
      <c r="J106" s="28"/>
      <c r="K106" s="28"/>
      <c r="L106" s="28"/>
    </row>
    <row r="107" spans="2:12" s="35" customFormat="1" ht="33" customHeight="1" x14ac:dyDescent="0.25">
      <c r="B107" s="49">
        <f t="shared" si="4"/>
        <v>45389</v>
      </c>
      <c r="C107" s="158" t="str">
        <f t="shared" si="3"/>
        <v/>
      </c>
      <c r="D107" s="29" t="s">
        <v>50</v>
      </c>
      <c r="E107" s="45" t="s">
        <v>50</v>
      </c>
      <c r="F107" s="45" t="s">
        <v>50</v>
      </c>
      <c r="G107" s="45" t="s">
        <v>50</v>
      </c>
      <c r="H107" s="45" t="s">
        <v>50</v>
      </c>
      <c r="I107" s="28"/>
      <c r="J107" s="28"/>
      <c r="K107" s="28"/>
      <c r="L107" s="28"/>
    </row>
    <row r="108" spans="2:12" s="35" customFormat="1" ht="33" customHeight="1" x14ac:dyDescent="0.25">
      <c r="B108" s="49">
        <f t="shared" si="4"/>
        <v>45390</v>
      </c>
      <c r="C108" s="158" t="str">
        <f t="shared" si="3"/>
        <v>COMPRA
PURCHASE</v>
      </c>
      <c r="D108" s="29">
        <v>96</v>
      </c>
      <c r="E108" s="45">
        <v>2572.8000000000002</v>
      </c>
      <c r="F108" s="45">
        <v>26.8</v>
      </c>
      <c r="G108" s="45">
        <v>26.8</v>
      </c>
      <c r="H108" s="45">
        <v>26.8</v>
      </c>
      <c r="I108" s="28"/>
      <c r="J108" s="28"/>
      <c r="K108" s="28"/>
      <c r="L108" s="28"/>
    </row>
    <row r="109" spans="2:12" s="35" customFormat="1" ht="33" customHeight="1" x14ac:dyDescent="0.25">
      <c r="B109" s="49">
        <f t="shared" si="4"/>
        <v>45391</v>
      </c>
      <c r="C109" s="158" t="str">
        <f t="shared" si="3"/>
        <v/>
      </c>
      <c r="D109" s="29" t="s">
        <v>50</v>
      </c>
      <c r="E109" s="45" t="s">
        <v>50</v>
      </c>
      <c r="F109" s="45" t="s">
        <v>50</v>
      </c>
      <c r="G109" s="45" t="s">
        <v>50</v>
      </c>
      <c r="H109" s="45" t="s">
        <v>50</v>
      </c>
      <c r="I109" s="28"/>
      <c r="J109" s="28"/>
      <c r="K109" s="28"/>
      <c r="L109" s="28"/>
    </row>
    <row r="110" spans="2:12" s="35" customFormat="1" ht="33" customHeight="1" x14ac:dyDescent="0.25">
      <c r="B110" s="49">
        <f t="shared" si="4"/>
        <v>45392</v>
      </c>
      <c r="C110" s="158" t="str">
        <f t="shared" si="3"/>
        <v/>
      </c>
      <c r="D110" s="29" t="s">
        <v>50</v>
      </c>
      <c r="E110" s="45" t="s">
        <v>50</v>
      </c>
      <c r="F110" s="45" t="s">
        <v>50</v>
      </c>
      <c r="G110" s="45" t="s">
        <v>50</v>
      </c>
      <c r="H110" s="45" t="s">
        <v>50</v>
      </c>
      <c r="I110" s="28"/>
      <c r="J110" s="28"/>
      <c r="K110" s="28"/>
      <c r="L110" s="28"/>
    </row>
    <row r="111" spans="2:12" s="35" customFormat="1" ht="33" customHeight="1" x14ac:dyDescent="0.25">
      <c r="B111" s="49">
        <f t="shared" si="4"/>
        <v>45393</v>
      </c>
      <c r="C111" s="158" t="str">
        <f t="shared" si="3"/>
        <v>COMPRA
PURCHASE</v>
      </c>
      <c r="D111" s="29">
        <v>254</v>
      </c>
      <c r="E111" s="45">
        <v>7099.3</v>
      </c>
      <c r="F111" s="45">
        <v>27.95</v>
      </c>
      <c r="G111" s="45">
        <v>27.95</v>
      </c>
      <c r="H111" s="45">
        <v>27.95</v>
      </c>
      <c r="I111" s="28"/>
      <c r="J111" s="28"/>
      <c r="K111" s="28"/>
      <c r="L111" s="28"/>
    </row>
    <row r="112" spans="2:12" s="35" customFormat="1" ht="33" customHeight="1" x14ac:dyDescent="0.25">
      <c r="B112" s="49">
        <f t="shared" si="4"/>
        <v>45394</v>
      </c>
      <c r="C112" s="158" t="str">
        <f t="shared" si="3"/>
        <v/>
      </c>
      <c r="D112" s="29" t="s">
        <v>50</v>
      </c>
      <c r="E112" s="45" t="s">
        <v>50</v>
      </c>
      <c r="F112" s="45" t="s">
        <v>50</v>
      </c>
      <c r="G112" s="45" t="s">
        <v>50</v>
      </c>
      <c r="H112" s="45" t="s">
        <v>50</v>
      </c>
      <c r="I112" s="28"/>
      <c r="J112" s="28"/>
      <c r="K112" s="28"/>
      <c r="L112" s="28"/>
    </row>
    <row r="113" spans="2:12" s="35" customFormat="1" ht="33" customHeight="1" x14ac:dyDescent="0.25">
      <c r="B113" s="49">
        <f t="shared" si="4"/>
        <v>45395</v>
      </c>
      <c r="C113" s="158" t="str">
        <f t="shared" si="3"/>
        <v>COMPRA
PURCHASE</v>
      </c>
      <c r="D113" s="29">
        <v>47</v>
      </c>
      <c r="E113" s="45">
        <v>1452.3</v>
      </c>
      <c r="F113" s="45">
        <v>30.9</v>
      </c>
      <c r="G113" s="45">
        <v>30.9</v>
      </c>
      <c r="H113" s="45">
        <v>30.9</v>
      </c>
      <c r="I113" s="28"/>
      <c r="J113" s="28"/>
      <c r="K113" s="28"/>
      <c r="L113" s="28"/>
    </row>
    <row r="114" spans="2:12" s="35" customFormat="1" ht="33" customHeight="1" x14ac:dyDescent="0.25">
      <c r="B114" s="49">
        <f t="shared" si="4"/>
        <v>45396</v>
      </c>
      <c r="C114" s="158" t="str">
        <f t="shared" si="3"/>
        <v/>
      </c>
      <c r="D114" s="29" t="s">
        <v>50</v>
      </c>
      <c r="E114" s="45" t="s">
        <v>50</v>
      </c>
      <c r="F114" s="45" t="s">
        <v>50</v>
      </c>
      <c r="G114" s="45" t="s">
        <v>50</v>
      </c>
      <c r="H114" s="45" t="s">
        <v>50</v>
      </c>
      <c r="I114" s="28"/>
      <c r="J114" s="28"/>
      <c r="K114" s="28"/>
      <c r="L114" s="28"/>
    </row>
    <row r="115" spans="2:12" s="35" customFormat="1" ht="33" customHeight="1" x14ac:dyDescent="0.25">
      <c r="B115" s="49">
        <f t="shared" si="4"/>
        <v>45397</v>
      </c>
      <c r="C115" s="158" t="str">
        <f t="shared" si="3"/>
        <v>COMPRA
PURCHASE</v>
      </c>
      <c r="D115" s="29">
        <v>45</v>
      </c>
      <c r="E115" s="45">
        <v>1372.05</v>
      </c>
      <c r="F115" s="45">
        <v>30.49</v>
      </c>
      <c r="G115" s="45">
        <v>30.49</v>
      </c>
      <c r="H115" s="45">
        <v>30.49</v>
      </c>
      <c r="I115" s="28"/>
      <c r="J115" s="28"/>
      <c r="K115" s="28"/>
      <c r="L115" s="28"/>
    </row>
    <row r="116" spans="2:12" s="35" customFormat="1" ht="33" customHeight="1" x14ac:dyDescent="0.25">
      <c r="B116" s="49">
        <f t="shared" si="4"/>
        <v>45398</v>
      </c>
      <c r="C116" s="158" t="str">
        <f t="shared" si="3"/>
        <v/>
      </c>
      <c r="D116" s="29" t="s">
        <v>50</v>
      </c>
      <c r="E116" s="45" t="s">
        <v>50</v>
      </c>
      <c r="F116" s="45" t="s">
        <v>50</v>
      </c>
      <c r="G116" s="45" t="s">
        <v>50</v>
      </c>
      <c r="H116" s="45" t="s">
        <v>50</v>
      </c>
      <c r="I116" s="28"/>
      <c r="J116" s="28"/>
      <c r="K116" s="28"/>
      <c r="L116" s="28"/>
    </row>
    <row r="117" spans="2:12" s="35" customFormat="1" ht="33" customHeight="1" x14ac:dyDescent="0.25">
      <c r="B117" s="49">
        <f t="shared" si="4"/>
        <v>45399</v>
      </c>
      <c r="C117" s="158" t="str">
        <f t="shared" si="3"/>
        <v/>
      </c>
      <c r="D117" s="29" t="s">
        <v>50</v>
      </c>
      <c r="E117" s="45" t="s">
        <v>50</v>
      </c>
      <c r="F117" s="45" t="s">
        <v>50</v>
      </c>
      <c r="G117" s="45" t="s">
        <v>50</v>
      </c>
      <c r="H117" s="45" t="s">
        <v>50</v>
      </c>
      <c r="I117" s="28"/>
      <c r="J117" s="28"/>
      <c r="K117" s="28"/>
      <c r="L117" s="28"/>
    </row>
    <row r="118" spans="2:12" s="35" customFormat="1" ht="33" customHeight="1" x14ac:dyDescent="0.25">
      <c r="B118" s="49">
        <f t="shared" si="4"/>
        <v>45400</v>
      </c>
      <c r="C118" s="158" t="str">
        <f t="shared" si="3"/>
        <v>COMPRA
PURCHASE</v>
      </c>
      <c r="D118" s="29">
        <v>22</v>
      </c>
      <c r="E118" s="45">
        <v>715.66</v>
      </c>
      <c r="F118" s="45">
        <v>32.53</v>
      </c>
      <c r="G118" s="45">
        <v>32.53</v>
      </c>
      <c r="H118" s="45">
        <v>32.53</v>
      </c>
      <c r="I118" s="28"/>
      <c r="J118" s="28"/>
      <c r="K118" s="28"/>
      <c r="L118" s="28"/>
    </row>
    <row r="119" spans="2:12" s="35" customFormat="1" ht="33" customHeight="1" x14ac:dyDescent="0.25">
      <c r="B119" s="49">
        <f t="shared" si="4"/>
        <v>45401</v>
      </c>
      <c r="C119" s="158" t="str">
        <f t="shared" si="3"/>
        <v/>
      </c>
      <c r="D119" s="29" t="s">
        <v>50</v>
      </c>
      <c r="E119" s="45" t="s">
        <v>50</v>
      </c>
      <c r="F119" s="45" t="s">
        <v>50</v>
      </c>
      <c r="G119" s="45" t="s">
        <v>50</v>
      </c>
      <c r="H119" s="45" t="s">
        <v>50</v>
      </c>
      <c r="I119" s="28"/>
      <c r="J119" s="28"/>
      <c r="K119" s="28"/>
      <c r="L119" s="28"/>
    </row>
    <row r="120" spans="2:12" s="35" customFormat="1" ht="33" customHeight="1" x14ac:dyDescent="0.25">
      <c r="B120" s="49">
        <f t="shared" si="4"/>
        <v>45402</v>
      </c>
      <c r="C120" s="158" t="str">
        <f t="shared" si="3"/>
        <v>COMPRA
PURCHASE</v>
      </c>
      <c r="D120" s="29">
        <v>93</v>
      </c>
      <c r="E120" s="45">
        <v>2979.72</v>
      </c>
      <c r="F120" s="45">
        <v>32.04</v>
      </c>
      <c r="G120" s="45">
        <v>32.04</v>
      </c>
      <c r="H120" s="45">
        <v>32.04</v>
      </c>
      <c r="I120" s="28"/>
      <c r="J120" s="28"/>
      <c r="K120" s="28"/>
      <c r="L120" s="28"/>
    </row>
    <row r="121" spans="2:12" s="35" customFormat="1" ht="33" customHeight="1" x14ac:dyDescent="0.25">
      <c r="B121" s="49">
        <f t="shared" si="4"/>
        <v>45403</v>
      </c>
      <c r="C121" s="158" t="str">
        <f t="shared" si="3"/>
        <v/>
      </c>
      <c r="D121" s="29" t="s">
        <v>50</v>
      </c>
      <c r="E121" s="45" t="s">
        <v>50</v>
      </c>
      <c r="F121" s="45" t="s">
        <v>50</v>
      </c>
      <c r="G121" s="45" t="s">
        <v>50</v>
      </c>
      <c r="H121" s="45" t="s">
        <v>50</v>
      </c>
      <c r="I121" s="28"/>
      <c r="J121" s="28"/>
      <c r="K121" s="28"/>
      <c r="L121" s="28"/>
    </row>
    <row r="122" spans="2:12" s="35" customFormat="1" ht="33" customHeight="1" x14ac:dyDescent="0.25">
      <c r="B122" s="49">
        <f t="shared" si="4"/>
        <v>45404</v>
      </c>
      <c r="C122" s="158" t="str">
        <f t="shared" si="3"/>
        <v/>
      </c>
      <c r="D122" s="29" t="s">
        <v>50</v>
      </c>
      <c r="E122" s="45" t="s">
        <v>50</v>
      </c>
      <c r="F122" s="45" t="s">
        <v>50</v>
      </c>
      <c r="G122" s="45" t="s">
        <v>50</v>
      </c>
      <c r="H122" s="45" t="s">
        <v>50</v>
      </c>
      <c r="I122" s="28"/>
      <c r="J122" s="28"/>
      <c r="K122" s="28"/>
      <c r="L122" s="28"/>
    </row>
    <row r="123" spans="2:12" s="35" customFormat="1" ht="33" customHeight="1" x14ac:dyDescent="0.25">
      <c r="B123" s="49">
        <f t="shared" si="4"/>
        <v>45405</v>
      </c>
      <c r="C123" s="158" t="str">
        <f t="shared" si="3"/>
        <v>COMPRA
PURCHASE</v>
      </c>
      <c r="D123" s="29">
        <v>161</v>
      </c>
      <c r="E123" s="45">
        <v>4797.8</v>
      </c>
      <c r="F123" s="45">
        <v>29.8</v>
      </c>
      <c r="G123" s="45">
        <v>29.8</v>
      </c>
      <c r="H123" s="45">
        <v>29.8</v>
      </c>
      <c r="I123" s="28"/>
      <c r="J123" s="28"/>
      <c r="K123" s="28"/>
      <c r="L123" s="28"/>
    </row>
    <row r="124" spans="2:12" s="35" customFormat="1" ht="33" customHeight="1" x14ac:dyDescent="0.25">
      <c r="B124" s="49">
        <f t="shared" si="4"/>
        <v>45406</v>
      </c>
      <c r="C124" s="158" t="str">
        <f t="shared" si="3"/>
        <v/>
      </c>
      <c r="D124" s="29" t="s">
        <v>50</v>
      </c>
      <c r="E124" s="45" t="s">
        <v>50</v>
      </c>
      <c r="F124" s="45" t="s">
        <v>50</v>
      </c>
      <c r="G124" s="45" t="s">
        <v>50</v>
      </c>
      <c r="H124" s="45" t="s">
        <v>50</v>
      </c>
      <c r="I124" s="28"/>
      <c r="J124" s="28"/>
      <c r="K124" s="28"/>
      <c r="L124" s="28"/>
    </row>
    <row r="125" spans="2:12" s="35" customFormat="1" ht="33" customHeight="1" x14ac:dyDescent="0.25">
      <c r="B125" s="49">
        <f t="shared" si="4"/>
        <v>45407</v>
      </c>
      <c r="C125" s="158" t="str">
        <f t="shared" si="3"/>
        <v>COMPRA
PURCHASE</v>
      </c>
      <c r="D125" s="29">
        <v>136</v>
      </c>
      <c r="E125" s="45">
        <v>3930.4</v>
      </c>
      <c r="F125" s="45">
        <v>28.900000000000002</v>
      </c>
      <c r="G125" s="45">
        <v>28.900000000000002</v>
      </c>
      <c r="H125" s="45">
        <v>28.900000000000002</v>
      </c>
      <c r="I125" s="28"/>
      <c r="J125" s="28"/>
      <c r="K125" s="28"/>
      <c r="L125" s="28"/>
    </row>
    <row r="126" spans="2:12" s="35" customFormat="1" ht="33" customHeight="1" x14ac:dyDescent="0.25">
      <c r="B126" s="49">
        <f t="shared" si="4"/>
        <v>45408</v>
      </c>
      <c r="C126" s="158" t="str">
        <f t="shared" si="3"/>
        <v/>
      </c>
      <c r="D126" s="29" t="s">
        <v>50</v>
      </c>
      <c r="E126" s="45" t="s">
        <v>50</v>
      </c>
      <c r="F126" s="45" t="s">
        <v>50</v>
      </c>
      <c r="G126" s="45" t="s">
        <v>50</v>
      </c>
      <c r="H126" s="45" t="s">
        <v>50</v>
      </c>
      <c r="I126" s="28"/>
      <c r="J126" s="28"/>
      <c r="K126" s="28"/>
      <c r="L126" s="28"/>
    </row>
    <row r="127" spans="2:12" s="35" customFormat="1" ht="33" customHeight="1" x14ac:dyDescent="0.25">
      <c r="B127" s="49">
        <f t="shared" si="4"/>
        <v>45409</v>
      </c>
      <c r="C127" s="158" t="str">
        <f t="shared" si="3"/>
        <v>COMPRA
PURCHASE</v>
      </c>
      <c r="D127" s="29">
        <v>80</v>
      </c>
      <c r="E127" s="45">
        <v>2420</v>
      </c>
      <c r="F127" s="45">
        <v>30.25</v>
      </c>
      <c r="G127" s="45">
        <v>30.25</v>
      </c>
      <c r="H127" s="45">
        <v>30.25</v>
      </c>
      <c r="I127" s="28"/>
      <c r="J127" s="28"/>
      <c r="K127" s="28"/>
      <c r="L127" s="28"/>
    </row>
    <row r="128" spans="2:12" s="35" customFormat="1" ht="33" customHeight="1" x14ac:dyDescent="0.25">
      <c r="B128" s="49">
        <f t="shared" si="4"/>
        <v>45410</v>
      </c>
      <c r="C128" s="158" t="str">
        <f t="shared" si="3"/>
        <v/>
      </c>
      <c r="D128" s="29" t="s">
        <v>50</v>
      </c>
      <c r="E128" s="45" t="s">
        <v>50</v>
      </c>
      <c r="F128" s="45" t="s">
        <v>50</v>
      </c>
      <c r="G128" s="45" t="s">
        <v>50</v>
      </c>
      <c r="H128" s="45" t="s">
        <v>50</v>
      </c>
      <c r="I128" s="28"/>
      <c r="J128" s="28"/>
      <c r="K128" s="28"/>
      <c r="L128" s="28"/>
    </row>
    <row r="129" spans="1:15" s="35" customFormat="1" ht="33" customHeight="1" x14ac:dyDescent="0.25">
      <c r="B129" s="49">
        <f t="shared" si="4"/>
        <v>45411</v>
      </c>
      <c r="C129" s="158" t="str">
        <f t="shared" ref="C129:C171" si="5">IF(D129="","",IF(D129&gt;0,"COMPRA
PURCHASE",IF(D129&lt;0,"VENTA
SELL")))</f>
        <v/>
      </c>
      <c r="D129" s="29" t="s">
        <v>50</v>
      </c>
      <c r="E129" s="45" t="s">
        <v>50</v>
      </c>
      <c r="F129" s="45" t="s">
        <v>50</v>
      </c>
      <c r="G129" s="45" t="s">
        <v>50</v>
      </c>
      <c r="H129" s="45" t="s">
        <v>50</v>
      </c>
      <c r="I129" s="28"/>
      <c r="J129" s="28"/>
      <c r="K129" s="28"/>
      <c r="L129" s="28"/>
    </row>
    <row r="130" spans="1:15" s="36" customFormat="1" ht="33" customHeight="1" x14ac:dyDescent="0.3">
      <c r="B130" s="49">
        <f t="shared" si="4"/>
        <v>45412</v>
      </c>
      <c r="C130" s="158" t="str">
        <f t="shared" si="5"/>
        <v>COMPRA
PURCHASE</v>
      </c>
      <c r="D130" s="29">
        <v>109</v>
      </c>
      <c r="E130" s="45">
        <v>3101.05</v>
      </c>
      <c r="F130" s="45">
        <v>28.450000000000003</v>
      </c>
      <c r="G130" s="45">
        <v>28.450000000000003</v>
      </c>
      <c r="H130" s="45">
        <v>28.450000000000003</v>
      </c>
      <c r="I130" s="30"/>
      <c r="J130" s="30"/>
      <c r="K130" s="30"/>
      <c r="L130" s="30"/>
    </row>
    <row r="131" spans="1:15" s="35" customFormat="1" ht="33" customHeight="1" x14ac:dyDescent="0.25">
      <c r="B131" s="49">
        <f t="shared" si="4"/>
        <v>45413</v>
      </c>
      <c r="C131" s="158" t="str">
        <f t="shared" si="5"/>
        <v/>
      </c>
      <c r="D131" s="29" t="s">
        <v>50</v>
      </c>
      <c r="E131" s="45" t="s">
        <v>50</v>
      </c>
      <c r="F131" s="45" t="s">
        <v>50</v>
      </c>
      <c r="G131" s="45" t="s">
        <v>50</v>
      </c>
      <c r="H131" s="45" t="s">
        <v>50</v>
      </c>
      <c r="I131" s="28"/>
      <c r="J131" s="28"/>
      <c r="K131" s="28"/>
      <c r="L131" s="28"/>
    </row>
    <row r="132" spans="1:15" s="35" customFormat="1" ht="33" customHeight="1" x14ac:dyDescent="0.25">
      <c r="B132" s="49">
        <f t="shared" si="4"/>
        <v>45414</v>
      </c>
      <c r="C132" s="158" t="str">
        <f t="shared" si="5"/>
        <v>COMPRA
PURCHASE</v>
      </c>
      <c r="D132" s="29">
        <v>133</v>
      </c>
      <c r="E132" s="45">
        <v>3903.55</v>
      </c>
      <c r="F132" s="45">
        <v>29.35</v>
      </c>
      <c r="G132" s="45">
        <v>29.35</v>
      </c>
      <c r="H132" s="45">
        <v>29.35</v>
      </c>
      <c r="I132" s="28"/>
      <c r="J132" s="28"/>
      <c r="K132" s="28"/>
      <c r="L132" s="28"/>
    </row>
    <row r="133" spans="1:15" s="37" customFormat="1" ht="33" customHeight="1" x14ac:dyDescent="0.3">
      <c r="B133" s="49">
        <f t="shared" si="4"/>
        <v>45415</v>
      </c>
      <c r="C133" s="158" t="str">
        <f t="shared" si="5"/>
        <v/>
      </c>
      <c r="D133" s="29" t="s">
        <v>50</v>
      </c>
      <c r="E133" s="45" t="s">
        <v>50</v>
      </c>
      <c r="F133" s="45" t="s">
        <v>50</v>
      </c>
      <c r="G133" s="45" t="s">
        <v>50</v>
      </c>
      <c r="H133" s="45" t="s">
        <v>50</v>
      </c>
      <c r="I133" s="31"/>
      <c r="J133" s="31"/>
      <c r="K133" s="28"/>
      <c r="L133" s="28"/>
      <c r="M133" s="28"/>
      <c r="N133" s="28"/>
      <c r="O133" s="28"/>
    </row>
    <row r="134" spans="1:15" s="35" customFormat="1" ht="33" customHeight="1" x14ac:dyDescent="0.25">
      <c r="B134" s="49">
        <f t="shared" si="4"/>
        <v>45416</v>
      </c>
      <c r="C134" s="158" t="str">
        <f t="shared" si="5"/>
        <v>COMPRA
PURCHASE</v>
      </c>
      <c r="D134" s="29">
        <v>382</v>
      </c>
      <c r="E134" s="45">
        <v>11803.8</v>
      </c>
      <c r="F134" s="45">
        <v>30.9</v>
      </c>
      <c r="G134" s="45">
        <v>30.9</v>
      </c>
      <c r="H134" s="45">
        <v>30.9</v>
      </c>
      <c r="I134" s="32"/>
      <c r="J134" s="32"/>
    </row>
    <row r="135" spans="1:15" s="35" customFormat="1" ht="33" customHeight="1" x14ac:dyDescent="0.25">
      <c r="B135" s="49">
        <f t="shared" si="4"/>
        <v>45417</v>
      </c>
      <c r="C135" s="158" t="str">
        <f t="shared" si="5"/>
        <v/>
      </c>
      <c r="D135" s="29" t="s">
        <v>50</v>
      </c>
      <c r="E135" s="45" t="s">
        <v>50</v>
      </c>
      <c r="F135" s="45" t="s">
        <v>50</v>
      </c>
      <c r="G135" s="45" t="s">
        <v>50</v>
      </c>
      <c r="H135" s="45" t="s">
        <v>50</v>
      </c>
    </row>
    <row r="136" spans="1:15" s="35" customFormat="1" ht="33" customHeight="1" x14ac:dyDescent="0.25">
      <c r="B136" s="49">
        <f t="shared" si="4"/>
        <v>45418</v>
      </c>
      <c r="C136" s="158" t="str">
        <f t="shared" si="5"/>
        <v/>
      </c>
      <c r="D136" s="29" t="s">
        <v>50</v>
      </c>
      <c r="E136" s="45" t="s">
        <v>50</v>
      </c>
      <c r="F136" s="45" t="s">
        <v>50</v>
      </c>
      <c r="G136" s="45" t="s">
        <v>50</v>
      </c>
      <c r="H136" s="45" t="s">
        <v>50</v>
      </c>
    </row>
    <row r="137" spans="1:15" s="35" customFormat="1" ht="33" customHeight="1" x14ac:dyDescent="0.25">
      <c r="B137" s="49">
        <f t="shared" si="4"/>
        <v>45419</v>
      </c>
      <c r="C137" s="158" t="str">
        <f t="shared" si="5"/>
        <v>COMPRA
PURCHASE</v>
      </c>
      <c r="D137" s="29">
        <v>480</v>
      </c>
      <c r="E137" s="45">
        <v>15024</v>
      </c>
      <c r="F137" s="45">
        <v>31.3</v>
      </c>
      <c r="G137" s="45">
        <v>31.3</v>
      </c>
      <c r="H137" s="45">
        <v>31.3</v>
      </c>
    </row>
    <row r="138" spans="1:15" s="35" customFormat="1" ht="33" customHeight="1" x14ac:dyDescent="0.25">
      <c r="B138" s="49">
        <f t="shared" si="4"/>
        <v>45420</v>
      </c>
      <c r="C138" s="158" t="str">
        <f t="shared" si="5"/>
        <v/>
      </c>
      <c r="D138" s="29" t="s">
        <v>50</v>
      </c>
      <c r="E138" s="45" t="s">
        <v>50</v>
      </c>
      <c r="F138" s="45" t="s">
        <v>50</v>
      </c>
      <c r="G138" s="45" t="s">
        <v>50</v>
      </c>
      <c r="H138" s="45" t="s">
        <v>50</v>
      </c>
    </row>
    <row r="139" spans="1:15" s="35" customFormat="1" ht="33" customHeight="1" x14ac:dyDescent="0.3">
      <c r="A139" s="38"/>
      <c r="B139" s="49">
        <f t="shared" si="4"/>
        <v>45421</v>
      </c>
      <c r="C139" s="158" t="str">
        <f t="shared" si="5"/>
        <v>COMPRA
PURCHASE</v>
      </c>
      <c r="D139" s="29">
        <v>76</v>
      </c>
      <c r="E139" s="45">
        <v>2312.6799999999998</v>
      </c>
      <c r="F139" s="45">
        <v>30.429999999999996</v>
      </c>
      <c r="G139" s="45">
        <v>30.429999999999996</v>
      </c>
      <c r="H139" s="45">
        <v>30.429999999999996</v>
      </c>
    </row>
    <row r="140" spans="1:15" s="35" customFormat="1" ht="33" customHeight="1" x14ac:dyDescent="0.25">
      <c r="B140" s="49">
        <f t="shared" ref="B140:B203" si="6">B139+1</f>
        <v>45422</v>
      </c>
      <c r="C140" s="158" t="str">
        <f t="shared" si="5"/>
        <v/>
      </c>
      <c r="D140" s="29" t="s">
        <v>50</v>
      </c>
      <c r="E140" s="45" t="s">
        <v>50</v>
      </c>
      <c r="F140" s="45" t="s">
        <v>50</v>
      </c>
      <c r="G140" s="45" t="s">
        <v>50</v>
      </c>
      <c r="H140" s="45" t="s">
        <v>50</v>
      </c>
    </row>
    <row r="141" spans="1:15" s="35" customFormat="1" ht="33" customHeight="1" x14ac:dyDescent="0.25">
      <c r="B141" s="49">
        <f t="shared" si="6"/>
        <v>45423</v>
      </c>
      <c r="C141" s="158" t="str">
        <f t="shared" si="5"/>
        <v>COMPRA
PURCHASE</v>
      </c>
      <c r="D141" s="29">
        <v>17</v>
      </c>
      <c r="E141" s="45">
        <v>531.25</v>
      </c>
      <c r="F141" s="45">
        <v>31.25</v>
      </c>
      <c r="G141" s="45">
        <v>31.25</v>
      </c>
      <c r="H141" s="45">
        <v>31.25</v>
      </c>
    </row>
    <row r="142" spans="1:15" s="35" customFormat="1" ht="33" customHeight="1" x14ac:dyDescent="0.25">
      <c r="B142" s="49">
        <f t="shared" si="6"/>
        <v>45424</v>
      </c>
      <c r="C142" s="158" t="str">
        <f t="shared" si="5"/>
        <v/>
      </c>
      <c r="D142" s="29" t="s">
        <v>50</v>
      </c>
      <c r="E142" s="45" t="s">
        <v>50</v>
      </c>
      <c r="F142" s="45" t="s">
        <v>50</v>
      </c>
      <c r="G142" s="45" t="s">
        <v>50</v>
      </c>
      <c r="H142" s="45" t="s">
        <v>50</v>
      </c>
    </row>
    <row r="143" spans="1:15" s="35" customFormat="1" ht="33" customHeight="1" x14ac:dyDescent="0.25">
      <c r="B143" s="49">
        <f t="shared" si="6"/>
        <v>45425</v>
      </c>
      <c r="C143" s="158" t="str">
        <f t="shared" si="5"/>
        <v/>
      </c>
      <c r="D143" s="29" t="s">
        <v>50</v>
      </c>
      <c r="E143" s="45" t="s">
        <v>50</v>
      </c>
      <c r="F143" s="45" t="s">
        <v>50</v>
      </c>
      <c r="G143" s="45" t="s">
        <v>50</v>
      </c>
      <c r="H143" s="45" t="s">
        <v>50</v>
      </c>
    </row>
    <row r="144" spans="1:15" s="35" customFormat="1" ht="33" customHeight="1" x14ac:dyDescent="0.25">
      <c r="B144" s="49">
        <f t="shared" si="6"/>
        <v>45426</v>
      </c>
      <c r="C144" s="158" t="str">
        <f t="shared" si="5"/>
        <v>COMPRA
PURCHASE</v>
      </c>
      <c r="D144" s="29">
        <v>769</v>
      </c>
      <c r="E144" s="45">
        <v>22877.75</v>
      </c>
      <c r="F144" s="45">
        <v>29.75</v>
      </c>
      <c r="G144" s="45">
        <v>29.75</v>
      </c>
      <c r="H144" s="45">
        <v>29.75</v>
      </c>
    </row>
    <row r="145" spans="2:12" s="35" customFormat="1" ht="33" customHeight="1" x14ac:dyDescent="0.25">
      <c r="B145" s="49">
        <f t="shared" si="6"/>
        <v>45427</v>
      </c>
      <c r="C145" s="158" t="str">
        <f t="shared" si="5"/>
        <v/>
      </c>
      <c r="D145" s="29" t="s">
        <v>50</v>
      </c>
      <c r="E145" s="45" t="s">
        <v>50</v>
      </c>
      <c r="F145" s="45" t="s">
        <v>50</v>
      </c>
      <c r="G145" s="45" t="s">
        <v>50</v>
      </c>
      <c r="H145" s="45" t="s">
        <v>50</v>
      </c>
      <c r="I145" s="28"/>
      <c r="J145" s="28"/>
      <c r="K145" s="28"/>
      <c r="L145" s="28"/>
    </row>
    <row r="146" spans="2:12" s="35" customFormat="1" ht="33" customHeight="1" x14ac:dyDescent="0.25">
      <c r="B146" s="49">
        <f t="shared" si="6"/>
        <v>45428</v>
      </c>
      <c r="C146" s="158" t="str">
        <f t="shared" si="5"/>
        <v>COMPRA
PURCHASE</v>
      </c>
      <c r="D146" s="29">
        <v>839</v>
      </c>
      <c r="E146" s="45">
        <v>25421.7</v>
      </c>
      <c r="F146" s="45">
        <v>30.3</v>
      </c>
      <c r="G146" s="45">
        <v>30.3</v>
      </c>
      <c r="H146" s="45">
        <v>30.3</v>
      </c>
      <c r="I146" s="28"/>
      <c r="J146" s="28"/>
      <c r="K146" s="28"/>
      <c r="L146" s="28"/>
    </row>
    <row r="147" spans="2:12" s="35" customFormat="1" ht="33" customHeight="1" x14ac:dyDescent="0.25">
      <c r="B147" s="49">
        <f t="shared" si="6"/>
        <v>45429</v>
      </c>
      <c r="C147" s="158" t="str">
        <f t="shared" si="5"/>
        <v/>
      </c>
      <c r="D147" s="29" t="s">
        <v>50</v>
      </c>
      <c r="E147" s="45" t="s">
        <v>50</v>
      </c>
      <c r="F147" s="45" t="s">
        <v>50</v>
      </c>
      <c r="G147" s="45" t="s">
        <v>50</v>
      </c>
      <c r="H147" s="45" t="s">
        <v>50</v>
      </c>
      <c r="I147" s="28"/>
      <c r="J147" s="28"/>
      <c r="K147" s="28"/>
      <c r="L147" s="28"/>
    </row>
    <row r="148" spans="2:12" s="35" customFormat="1" ht="33" customHeight="1" x14ac:dyDescent="0.25">
      <c r="B148" s="49">
        <f t="shared" si="6"/>
        <v>45430</v>
      </c>
      <c r="C148" s="158" t="str">
        <f t="shared" si="5"/>
        <v>COMPRA
PURCHASE</v>
      </c>
      <c r="D148" s="29">
        <v>16</v>
      </c>
      <c r="E148" s="45">
        <v>496</v>
      </c>
      <c r="F148" s="45">
        <v>31</v>
      </c>
      <c r="G148" s="45">
        <v>31</v>
      </c>
      <c r="H148" s="45">
        <v>31</v>
      </c>
    </row>
    <row r="149" spans="2:12" s="35" customFormat="1" ht="33" customHeight="1" x14ac:dyDescent="0.25">
      <c r="B149" s="49">
        <f t="shared" si="6"/>
        <v>45431</v>
      </c>
      <c r="C149" s="158" t="str">
        <f t="shared" si="5"/>
        <v/>
      </c>
      <c r="D149" s="29" t="s">
        <v>50</v>
      </c>
      <c r="E149" s="45" t="s">
        <v>50</v>
      </c>
      <c r="F149" s="45" t="s">
        <v>50</v>
      </c>
      <c r="G149" s="45" t="s">
        <v>50</v>
      </c>
      <c r="H149" s="45" t="s">
        <v>50</v>
      </c>
    </row>
    <row r="150" spans="2:12" s="35" customFormat="1" ht="33" customHeight="1" x14ac:dyDescent="0.25">
      <c r="B150" s="49">
        <f t="shared" si="6"/>
        <v>45432</v>
      </c>
      <c r="C150" s="158" t="str">
        <f t="shared" si="5"/>
        <v/>
      </c>
      <c r="D150" s="29" t="s">
        <v>50</v>
      </c>
      <c r="E150" s="45" t="s">
        <v>50</v>
      </c>
      <c r="F150" s="45" t="s">
        <v>50</v>
      </c>
      <c r="G150" s="45" t="s">
        <v>50</v>
      </c>
      <c r="H150" s="45" t="s">
        <v>50</v>
      </c>
    </row>
    <row r="151" spans="2:12" s="35" customFormat="1" ht="33" customHeight="1" x14ac:dyDescent="0.25">
      <c r="B151" s="49">
        <f t="shared" si="6"/>
        <v>45433</v>
      </c>
      <c r="C151" s="158" t="str">
        <f t="shared" si="5"/>
        <v>COMPRA
PURCHASE</v>
      </c>
      <c r="D151" s="29">
        <v>23</v>
      </c>
      <c r="E151" s="45">
        <v>740.6</v>
      </c>
      <c r="F151" s="45">
        <v>32.200000000000003</v>
      </c>
      <c r="G151" s="45">
        <v>32.200000000000003</v>
      </c>
      <c r="H151" s="45">
        <v>32.200000000000003</v>
      </c>
    </row>
    <row r="152" spans="2:12" s="35" customFormat="1" ht="33" customHeight="1" x14ac:dyDescent="0.25">
      <c r="B152" s="49">
        <f t="shared" si="6"/>
        <v>45434</v>
      </c>
      <c r="C152" s="158" t="str">
        <f t="shared" si="5"/>
        <v/>
      </c>
      <c r="D152" s="29" t="s">
        <v>50</v>
      </c>
      <c r="E152" s="45" t="s">
        <v>50</v>
      </c>
      <c r="F152" s="45" t="s">
        <v>50</v>
      </c>
      <c r="G152" s="45" t="s">
        <v>50</v>
      </c>
      <c r="H152" s="45" t="s">
        <v>50</v>
      </c>
    </row>
    <row r="153" spans="2:12" s="35" customFormat="1" ht="33" customHeight="1" x14ac:dyDescent="0.25">
      <c r="B153" s="49">
        <f t="shared" si="6"/>
        <v>45435</v>
      </c>
      <c r="C153" s="158" t="str">
        <f t="shared" si="5"/>
        <v>COMPRA
PURCHASE</v>
      </c>
      <c r="D153" s="29">
        <v>14</v>
      </c>
      <c r="E153" s="45">
        <v>476.84</v>
      </c>
      <c r="F153" s="45">
        <v>34.059999999999995</v>
      </c>
      <c r="G153" s="45">
        <v>34.059999999999995</v>
      </c>
      <c r="H153" s="45">
        <v>34.059999999999995</v>
      </c>
    </row>
    <row r="154" spans="2:12" s="35" customFormat="1" ht="33" customHeight="1" x14ac:dyDescent="0.25">
      <c r="B154" s="49">
        <f t="shared" si="6"/>
        <v>45436</v>
      </c>
      <c r="C154" s="158" t="str">
        <f t="shared" si="5"/>
        <v/>
      </c>
      <c r="D154" s="29" t="s">
        <v>50</v>
      </c>
      <c r="E154" s="45" t="s">
        <v>50</v>
      </c>
      <c r="F154" s="45" t="s">
        <v>50</v>
      </c>
      <c r="G154" s="45" t="s">
        <v>50</v>
      </c>
      <c r="H154" s="45" t="s">
        <v>50</v>
      </c>
    </row>
    <row r="155" spans="2:12" s="35" customFormat="1" ht="33" customHeight="1" x14ac:dyDescent="0.25">
      <c r="B155" s="49">
        <f t="shared" si="6"/>
        <v>45437</v>
      </c>
      <c r="C155" s="158" t="str">
        <f t="shared" si="5"/>
        <v>COMPRA
PURCHASE</v>
      </c>
      <c r="D155" s="29">
        <v>19</v>
      </c>
      <c r="E155" s="45">
        <v>672.6</v>
      </c>
      <c r="F155" s="45">
        <v>35.4</v>
      </c>
      <c r="G155" s="45">
        <v>35.4</v>
      </c>
      <c r="H155" s="45">
        <v>35.4</v>
      </c>
    </row>
    <row r="156" spans="2:12" s="35" customFormat="1" ht="33" customHeight="1" x14ac:dyDescent="0.25">
      <c r="B156" s="49">
        <f t="shared" si="6"/>
        <v>45438</v>
      </c>
      <c r="C156" s="158" t="str">
        <f t="shared" si="5"/>
        <v/>
      </c>
      <c r="D156" s="29" t="s">
        <v>50</v>
      </c>
      <c r="E156" s="45" t="s">
        <v>50</v>
      </c>
      <c r="F156" s="45" t="s">
        <v>50</v>
      </c>
      <c r="G156" s="45" t="s">
        <v>50</v>
      </c>
      <c r="H156" s="45" t="s">
        <v>50</v>
      </c>
    </row>
    <row r="157" spans="2:12" s="35" customFormat="1" ht="33" customHeight="1" x14ac:dyDescent="0.25">
      <c r="B157" s="49">
        <f t="shared" si="6"/>
        <v>45439</v>
      </c>
      <c r="C157" s="158" t="str">
        <f t="shared" si="5"/>
        <v>COMPRA
PURCHASE</v>
      </c>
      <c r="D157" s="29">
        <v>14</v>
      </c>
      <c r="E157" s="45">
        <v>492.66</v>
      </c>
      <c r="F157" s="45">
        <v>35.190000000000005</v>
      </c>
      <c r="G157" s="45">
        <v>35.190000000000005</v>
      </c>
      <c r="H157" s="45">
        <v>35.190000000000005</v>
      </c>
    </row>
    <row r="158" spans="2:12" s="35" customFormat="1" ht="33" customHeight="1" x14ac:dyDescent="0.25">
      <c r="B158" s="49">
        <f t="shared" si="6"/>
        <v>45440</v>
      </c>
      <c r="C158" s="158" t="str">
        <f t="shared" si="5"/>
        <v/>
      </c>
      <c r="D158" s="29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</row>
    <row r="159" spans="2:12" s="35" customFormat="1" ht="33" customHeight="1" x14ac:dyDescent="0.25">
      <c r="B159" s="49">
        <f t="shared" si="6"/>
        <v>45441</v>
      </c>
      <c r="C159" s="158" t="str">
        <f t="shared" si="5"/>
        <v/>
      </c>
      <c r="D159" s="29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</row>
    <row r="160" spans="2:12" s="35" customFormat="1" ht="33" customHeight="1" x14ac:dyDescent="0.25">
      <c r="B160" s="49">
        <f t="shared" si="6"/>
        <v>45442</v>
      </c>
      <c r="C160" s="158" t="str">
        <f t="shared" si="5"/>
        <v>COMPRA
PURCHASE</v>
      </c>
      <c r="D160" s="29">
        <v>1643</v>
      </c>
      <c r="E160" s="45">
        <v>56322.05</v>
      </c>
      <c r="F160" s="45">
        <v>34.280006086427271</v>
      </c>
      <c r="G160" s="45">
        <v>34.24</v>
      </c>
      <c r="H160" s="45">
        <v>34.25</v>
      </c>
    </row>
    <row r="161" spans="2:8" s="35" customFormat="1" ht="33" customHeight="1" x14ac:dyDescent="0.25">
      <c r="B161" s="49">
        <f t="shared" si="6"/>
        <v>45443</v>
      </c>
      <c r="C161" s="158" t="str">
        <f t="shared" si="5"/>
        <v/>
      </c>
      <c r="D161" s="29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</row>
    <row r="162" spans="2:8" s="35" customFormat="1" ht="33" customHeight="1" x14ac:dyDescent="0.25">
      <c r="B162" s="49">
        <f t="shared" si="6"/>
        <v>45444</v>
      </c>
      <c r="C162" s="158" t="str">
        <f t="shared" si="5"/>
        <v>COMPRA
PURCHASE</v>
      </c>
      <c r="D162" s="29">
        <v>109</v>
      </c>
      <c r="E162" s="45">
        <v>3907.65</v>
      </c>
      <c r="F162" s="45">
        <v>35.85</v>
      </c>
      <c r="G162" s="45">
        <v>35.85</v>
      </c>
      <c r="H162" s="45">
        <v>35.85</v>
      </c>
    </row>
    <row r="163" spans="2:8" s="35" customFormat="1" ht="33" customHeight="1" x14ac:dyDescent="0.25">
      <c r="B163" s="49">
        <f t="shared" si="6"/>
        <v>45445</v>
      </c>
      <c r="C163" s="158" t="str">
        <f t="shared" si="5"/>
        <v/>
      </c>
      <c r="D163" s="29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</row>
    <row r="164" spans="2:8" s="35" customFormat="1" ht="33" customHeight="1" x14ac:dyDescent="0.25">
      <c r="B164" s="49">
        <f t="shared" si="6"/>
        <v>45446</v>
      </c>
      <c r="C164" s="158" t="str">
        <f t="shared" si="5"/>
        <v/>
      </c>
      <c r="D164" s="29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</row>
    <row r="165" spans="2:8" s="35" customFormat="1" ht="33" customHeight="1" x14ac:dyDescent="0.25">
      <c r="B165" s="49">
        <f t="shared" si="6"/>
        <v>45447</v>
      </c>
      <c r="C165" s="158" t="str">
        <f t="shared" si="5"/>
        <v>COMPRA
PURCHASE</v>
      </c>
      <c r="D165" s="29">
        <v>429</v>
      </c>
      <c r="E165" s="45">
        <v>16264</v>
      </c>
      <c r="F165" s="45">
        <v>37.911421911421911</v>
      </c>
      <c r="G165" s="45">
        <v>37.911421911421911</v>
      </c>
      <c r="H165" s="45">
        <v>37.911421911421911</v>
      </c>
    </row>
    <row r="166" spans="2:8" s="35" customFormat="1" ht="33" customHeight="1" x14ac:dyDescent="0.25">
      <c r="B166" s="49">
        <f t="shared" si="6"/>
        <v>45448</v>
      </c>
      <c r="C166" s="158" t="str">
        <f t="shared" si="5"/>
        <v/>
      </c>
      <c r="D166" s="29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</row>
    <row r="167" spans="2:8" s="35" customFormat="1" ht="33" customHeight="1" x14ac:dyDescent="0.25">
      <c r="B167" s="49">
        <f t="shared" si="6"/>
        <v>45449</v>
      </c>
      <c r="C167" s="158" t="str">
        <f t="shared" si="5"/>
        <v>COMPRA
PURCHASE</v>
      </c>
      <c r="D167" s="29">
        <v>24</v>
      </c>
      <c r="E167" s="45">
        <v>825.6</v>
      </c>
      <c r="F167" s="45">
        <v>34.4</v>
      </c>
      <c r="G167" s="45">
        <v>34.4</v>
      </c>
      <c r="H167" s="45">
        <v>34.4</v>
      </c>
    </row>
    <row r="168" spans="2:8" s="35" customFormat="1" ht="33" customHeight="1" x14ac:dyDescent="0.25">
      <c r="B168" s="49">
        <f t="shared" si="6"/>
        <v>45450</v>
      </c>
      <c r="C168" s="158" t="str">
        <f t="shared" si="5"/>
        <v/>
      </c>
      <c r="D168" s="29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</row>
    <row r="169" spans="2:8" s="35" customFormat="1" ht="33" customHeight="1" x14ac:dyDescent="0.25">
      <c r="B169" s="49">
        <f t="shared" si="6"/>
        <v>45451</v>
      </c>
      <c r="C169" s="158" t="str">
        <f t="shared" si="5"/>
        <v>VENTA
SELL</v>
      </c>
      <c r="D169" s="29">
        <v>-394</v>
      </c>
      <c r="E169" s="45">
        <v>-13157.76</v>
      </c>
      <c r="F169" s="45">
        <v>33.39532994923858</v>
      </c>
      <c r="G169" s="45">
        <v>33.39532994923858</v>
      </c>
      <c r="H169" s="45">
        <v>33.39532994923858</v>
      </c>
    </row>
    <row r="170" spans="2:8" s="35" customFormat="1" ht="33" customHeight="1" x14ac:dyDescent="0.25">
      <c r="B170" s="49">
        <f t="shared" si="6"/>
        <v>45452</v>
      </c>
      <c r="C170" s="158" t="str">
        <f t="shared" si="5"/>
        <v/>
      </c>
      <c r="D170" s="29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</row>
    <row r="171" spans="2:8" s="35" customFormat="1" ht="33" customHeight="1" x14ac:dyDescent="0.25">
      <c r="B171" s="49">
        <f t="shared" si="6"/>
        <v>45453</v>
      </c>
      <c r="C171" s="158" t="str">
        <f t="shared" si="5"/>
        <v/>
      </c>
      <c r="D171" s="29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</row>
    <row r="172" spans="2:8" s="35" customFormat="1" ht="33" customHeight="1" x14ac:dyDescent="0.25">
      <c r="B172" s="49">
        <f t="shared" si="6"/>
        <v>45454</v>
      </c>
      <c r="C172" s="158" t="s">
        <v>51</v>
      </c>
      <c r="D172" s="29">
        <v>-20289</v>
      </c>
      <c r="E172" s="45">
        <v>-667275.32999999996</v>
      </c>
      <c r="F172" s="45">
        <v>33.89</v>
      </c>
      <c r="G172" s="45">
        <v>32.65</v>
      </c>
      <c r="H172" s="45">
        <v>33.25</v>
      </c>
    </row>
    <row r="173" spans="2:8" s="35" customFormat="1" ht="33" customHeight="1" x14ac:dyDescent="0.25">
      <c r="B173" s="49">
        <f t="shared" si="6"/>
        <v>45455</v>
      </c>
      <c r="C173" s="158" t="s">
        <v>50</v>
      </c>
      <c r="D173" s="29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</row>
    <row r="174" spans="2:8" s="35" customFormat="1" ht="33" customHeight="1" x14ac:dyDescent="0.25">
      <c r="B174" s="49">
        <f t="shared" si="6"/>
        <v>45456</v>
      </c>
      <c r="C174" s="158" t="s">
        <v>52</v>
      </c>
      <c r="D174" s="29">
        <v>334</v>
      </c>
      <c r="E174" s="45">
        <v>11740.1</v>
      </c>
      <c r="F174" s="45">
        <v>35.15</v>
      </c>
      <c r="G174" s="45">
        <v>35.15</v>
      </c>
      <c r="H174" s="45">
        <v>35.15</v>
      </c>
    </row>
    <row r="175" spans="2:8" s="35" customFormat="1" ht="33" customHeight="1" x14ac:dyDescent="0.25">
      <c r="B175" s="49">
        <f t="shared" si="6"/>
        <v>45457</v>
      </c>
      <c r="C175" s="158" t="s">
        <v>50</v>
      </c>
      <c r="D175" s="29" t="s">
        <v>50</v>
      </c>
      <c r="E175" s="45" t="s">
        <v>50</v>
      </c>
      <c r="F175" s="45" t="s">
        <v>50</v>
      </c>
      <c r="G175" s="45" t="s">
        <v>50</v>
      </c>
      <c r="H175" s="45" t="s">
        <v>50</v>
      </c>
    </row>
    <row r="176" spans="2:8" s="35" customFormat="1" ht="33" customHeight="1" x14ac:dyDescent="0.25">
      <c r="B176" s="49">
        <f t="shared" si="6"/>
        <v>45458</v>
      </c>
      <c r="C176" s="158" t="s">
        <v>52</v>
      </c>
      <c r="D176" s="29">
        <v>53</v>
      </c>
      <c r="E176" s="45">
        <v>1878.85</v>
      </c>
      <c r="F176" s="45">
        <v>35.449999999999996</v>
      </c>
      <c r="G176" s="45">
        <v>35.449999999999996</v>
      </c>
      <c r="H176" s="45">
        <v>35.449999999999996</v>
      </c>
    </row>
    <row r="177" spans="2:8" s="35" customFormat="1" ht="33" customHeight="1" x14ac:dyDescent="0.25">
      <c r="B177" s="49">
        <f t="shared" si="6"/>
        <v>45459</v>
      </c>
      <c r="C177" s="158" t="s">
        <v>50</v>
      </c>
      <c r="D177" s="29" t="s">
        <v>50</v>
      </c>
      <c r="E177" s="45" t="s">
        <v>50</v>
      </c>
      <c r="F177" s="45" t="s">
        <v>50</v>
      </c>
      <c r="G177" s="45" t="s">
        <v>50</v>
      </c>
      <c r="H177" s="45" t="s">
        <v>50</v>
      </c>
    </row>
    <row r="178" spans="2:8" s="35" customFormat="1" ht="33" customHeight="1" x14ac:dyDescent="0.25">
      <c r="B178" s="49">
        <f t="shared" si="6"/>
        <v>45460</v>
      </c>
      <c r="C178" s="158" t="s">
        <v>50</v>
      </c>
      <c r="D178" s="29" t="s">
        <v>50</v>
      </c>
      <c r="E178" s="45" t="s">
        <v>50</v>
      </c>
      <c r="F178" s="45" t="s">
        <v>50</v>
      </c>
      <c r="G178" s="45" t="s">
        <v>50</v>
      </c>
      <c r="H178" s="45" t="s">
        <v>50</v>
      </c>
    </row>
    <row r="179" spans="2:8" s="35" customFormat="1" ht="33" customHeight="1" x14ac:dyDescent="0.25">
      <c r="B179" s="49">
        <f t="shared" si="6"/>
        <v>45461</v>
      </c>
      <c r="C179" s="158" t="s">
        <v>52</v>
      </c>
      <c r="D179" s="29">
        <v>23</v>
      </c>
      <c r="E179" s="45">
        <v>806.15</v>
      </c>
      <c r="F179" s="45">
        <v>35.049999999999997</v>
      </c>
      <c r="G179" s="45">
        <v>35.049999999999997</v>
      </c>
      <c r="H179" s="45">
        <v>35.049999999999997</v>
      </c>
    </row>
    <row r="180" spans="2:8" s="35" customFormat="1" ht="33" customHeight="1" x14ac:dyDescent="0.25">
      <c r="B180" s="49">
        <f t="shared" si="6"/>
        <v>45462</v>
      </c>
      <c r="C180" s="158" t="s">
        <v>50</v>
      </c>
      <c r="D180" s="29" t="s">
        <v>50</v>
      </c>
      <c r="E180" s="45" t="s">
        <v>50</v>
      </c>
      <c r="F180" s="45" t="s">
        <v>50</v>
      </c>
      <c r="G180" s="45" t="s">
        <v>50</v>
      </c>
      <c r="H180" s="45" t="s">
        <v>50</v>
      </c>
    </row>
    <row r="181" spans="2:8" s="35" customFormat="1" ht="33" customHeight="1" x14ac:dyDescent="0.25">
      <c r="B181" s="49">
        <f t="shared" si="6"/>
        <v>45463</v>
      </c>
      <c r="C181" s="158" t="s">
        <v>52</v>
      </c>
      <c r="D181" s="29">
        <v>128</v>
      </c>
      <c r="E181" s="45">
        <v>4428.8</v>
      </c>
      <c r="F181" s="45">
        <v>34.6</v>
      </c>
      <c r="G181" s="45">
        <v>34.6</v>
      </c>
      <c r="H181" s="45">
        <v>34.6</v>
      </c>
    </row>
    <row r="182" spans="2:8" s="35" customFormat="1" ht="33" customHeight="1" x14ac:dyDescent="0.25">
      <c r="B182" s="49">
        <f t="shared" si="6"/>
        <v>45464</v>
      </c>
      <c r="C182" s="158" t="s">
        <v>50</v>
      </c>
      <c r="D182" s="29" t="s">
        <v>50</v>
      </c>
      <c r="E182" s="45" t="s">
        <v>50</v>
      </c>
      <c r="F182" s="45" t="s">
        <v>50</v>
      </c>
      <c r="G182" s="45" t="s">
        <v>50</v>
      </c>
      <c r="H182" s="45" t="s">
        <v>50</v>
      </c>
    </row>
    <row r="183" spans="2:8" s="35" customFormat="1" ht="33" customHeight="1" x14ac:dyDescent="0.25">
      <c r="B183" s="49">
        <f t="shared" si="6"/>
        <v>45465</v>
      </c>
      <c r="C183" s="158" t="s">
        <v>52</v>
      </c>
      <c r="D183" s="29">
        <v>68</v>
      </c>
      <c r="E183" s="45">
        <v>2346</v>
      </c>
      <c r="F183" s="45">
        <v>34.5</v>
      </c>
      <c r="G183" s="45">
        <v>34.5</v>
      </c>
      <c r="H183" s="45">
        <v>34.5</v>
      </c>
    </row>
    <row r="184" spans="2:8" s="35" customFormat="1" ht="33" customHeight="1" x14ac:dyDescent="0.25">
      <c r="B184" s="49">
        <f t="shared" si="6"/>
        <v>45466</v>
      </c>
      <c r="C184" s="158" t="s">
        <v>50</v>
      </c>
      <c r="D184" s="29" t="s">
        <v>50</v>
      </c>
      <c r="E184" s="45" t="s">
        <v>50</v>
      </c>
      <c r="F184" s="45" t="s">
        <v>50</v>
      </c>
      <c r="G184" s="45" t="s">
        <v>50</v>
      </c>
      <c r="H184" s="45" t="s">
        <v>50</v>
      </c>
    </row>
    <row r="185" spans="2:8" s="35" customFormat="1" ht="33" customHeight="1" x14ac:dyDescent="0.25">
      <c r="B185" s="49">
        <f t="shared" si="6"/>
        <v>45467</v>
      </c>
      <c r="C185" s="158" t="s">
        <v>50</v>
      </c>
      <c r="D185" s="29" t="s">
        <v>50</v>
      </c>
      <c r="E185" s="45" t="s">
        <v>50</v>
      </c>
      <c r="F185" s="45" t="s">
        <v>50</v>
      </c>
      <c r="G185" s="45" t="s">
        <v>50</v>
      </c>
      <c r="H185" s="45" t="s">
        <v>50</v>
      </c>
    </row>
    <row r="186" spans="2:8" s="35" customFormat="1" ht="33" customHeight="1" x14ac:dyDescent="0.25">
      <c r="B186" s="49">
        <f t="shared" si="6"/>
        <v>45468</v>
      </c>
      <c r="C186" s="158" t="s">
        <v>52</v>
      </c>
      <c r="D186" s="29">
        <v>8</v>
      </c>
      <c r="E186" s="45">
        <v>272</v>
      </c>
      <c r="F186" s="45">
        <v>34</v>
      </c>
      <c r="G186" s="45">
        <v>34</v>
      </c>
      <c r="H186" s="45">
        <v>34</v>
      </c>
    </row>
    <row r="187" spans="2:8" s="35" customFormat="1" ht="33" customHeight="1" x14ac:dyDescent="0.25">
      <c r="B187" s="49">
        <f t="shared" si="6"/>
        <v>45469</v>
      </c>
      <c r="C187" s="158" t="s">
        <v>50</v>
      </c>
      <c r="D187" s="29" t="s">
        <v>50</v>
      </c>
      <c r="E187" s="45" t="s">
        <v>50</v>
      </c>
      <c r="F187" s="45" t="s">
        <v>50</v>
      </c>
      <c r="G187" s="45" t="s">
        <v>50</v>
      </c>
      <c r="H187" s="45" t="s">
        <v>50</v>
      </c>
    </row>
    <row r="188" spans="2:8" s="35" customFormat="1" ht="33" customHeight="1" x14ac:dyDescent="0.25">
      <c r="B188" s="49">
        <f t="shared" si="6"/>
        <v>45470</v>
      </c>
      <c r="C188" s="158" t="s">
        <v>52</v>
      </c>
      <c r="D188" s="29">
        <v>66</v>
      </c>
      <c r="E188" s="45">
        <v>2303.4</v>
      </c>
      <c r="F188" s="45">
        <v>34.9</v>
      </c>
      <c r="G188" s="45">
        <v>34.9</v>
      </c>
      <c r="H188" s="45">
        <v>34.9</v>
      </c>
    </row>
    <row r="189" spans="2:8" s="35" customFormat="1" ht="33" customHeight="1" x14ac:dyDescent="0.25">
      <c r="B189" s="49">
        <f t="shared" si="6"/>
        <v>45471</v>
      </c>
      <c r="C189" s="158" t="s">
        <v>50</v>
      </c>
      <c r="D189" s="29" t="s">
        <v>50</v>
      </c>
      <c r="E189" s="45" t="s">
        <v>50</v>
      </c>
      <c r="F189" s="45" t="s">
        <v>50</v>
      </c>
      <c r="G189" s="45" t="s">
        <v>50</v>
      </c>
      <c r="H189" s="45" t="s">
        <v>50</v>
      </c>
    </row>
    <row r="190" spans="2:8" s="35" customFormat="1" ht="33" customHeight="1" x14ac:dyDescent="0.25">
      <c r="B190" s="49">
        <f t="shared" si="6"/>
        <v>45472</v>
      </c>
      <c r="C190" s="158" t="s">
        <v>51</v>
      </c>
      <c r="D190" s="29">
        <v>-13381</v>
      </c>
      <c r="E190" s="45">
        <v>-447758.65</v>
      </c>
      <c r="F190" s="45">
        <v>33.46227113070772</v>
      </c>
      <c r="G190" s="45">
        <v>33.1</v>
      </c>
      <c r="H190" s="45">
        <v>34.18</v>
      </c>
    </row>
    <row r="191" spans="2:8" s="35" customFormat="1" ht="33" customHeight="1" x14ac:dyDescent="0.25">
      <c r="B191" s="49">
        <f t="shared" si="6"/>
        <v>45473</v>
      </c>
      <c r="C191" s="158" t="s">
        <v>50</v>
      </c>
      <c r="D191" s="29" t="s">
        <v>50</v>
      </c>
      <c r="E191" s="45" t="s">
        <v>50</v>
      </c>
      <c r="F191" s="45" t="s">
        <v>50</v>
      </c>
      <c r="G191" s="45" t="s">
        <v>50</v>
      </c>
      <c r="H191" s="45" t="s">
        <v>50</v>
      </c>
    </row>
    <row r="192" spans="2:8" s="35" customFormat="1" ht="33" customHeight="1" x14ac:dyDescent="0.25">
      <c r="B192" s="49">
        <f t="shared" si="6"/>
        <v>45474</v>
      </c>
      <c r="C192" s="158" t="s">
        <v>50</v>
      </c>
      <c r="D192" s="29" t="s">
        <v>50</v>
      </c>
      <c r="E192" s="45" t="s">
        <v>50</v>
      </c>
      <c r="F192" s="45" t="s">
        <v>50</v>
      </c>
      <c r="G192" s="45" t="s">
        <v>50</v>
      </c>
      <c r="H192" s="45" t="s">
        <v>50</v>
      </c>
    </row>
    <row r="193" spans="2:8" s="35" customFormat="1" ht="33" customHeight="1" x14ac:dyDescent="0.25">
      <c r="B193" s="49">
        <f t="shared" si="6"/>
        <v>45475</v>
      </c>
      <c r="C193" s="158" t="s">
        <v>52</v>
      </c>
      <c r="D193" s="29">
        <v>7080</v>
      </c>
      <c r="E193" s="45">
        <v>243871</v>
      </c>
      <c r="F193" s="45">
        <v>34.445056497175145</v>
      </c>
      <c r="G193" s="45">
        <v>33.99</v>
      </c>
      <c r="H193" s="45">
        <v>34.770000000000003</v>
      </c>
    </row>
    <row r="194" spans="2:8" s="35" customFormat="1" ht="33" customHeight="1" x14ac:dyDescent="0.25">
      <c r="B194" s="49">
        <f t="shared" si="6"/>
        <v>45476</v>
      </c>
      <c r="C194" s="158" t="s">
        <v>50</v>
      </c>
      <c r="D194" s="29" t="s">
        <v>50</v>
      </c>
      <c r="E194" s="45" t="s">
        <v>50</v>
      </c>
      <c r="F194" s="45" t="s">
        <v>50</v>
      </c>
      <c r="G194" s="45" t="s">
        <v>50</v>
      </c>
      <c r="H194" s="45" t="s">
        <v>50</v>
      </c>
    </row>
    <row r="195" spans="2:8" s="35" customFormat="1" ht="33" customHeight="1" x14ac:dyDescent="0.25">
      <c r="B195" s="49">
        <f t="shared" si="6"/>
        <v>45477</v>
      </c>
      <c r="C195" s="158" t="s">
        <v>52</v>
      </c>
      <c r="D195" s="29">
        <v>92</v>
      </c>
      <c r="E195" s="45">
        <v>3000.12</v>
      </c>
      <c r="F195" s="45">
        <v>32.61</v>
      </c>
      <c r="G195" s="45">
        <v>32.61</v>
      </c>
      <c r="H195" s="45">
        <v>32.61</v>
      </c>
    </row>
    <row r="196" spans="2:8" s="35" customFormat="1" ht="33" customHeight="1" x14ac:dyDescent="0.25">
      <c r="B196" s="49">
        <f t="shared" si="6"/>
        <v>45478</v>
      </c>
      <c r="C196" s="158" t="s">
        <v>50</v>
      </c>
      <c r="D196" s="29" t="s">
        <v>50</v>
      </c>
      <c r="E196" s="45" t="s">
        <v>50</v>
      </c>
      <c r="F196" s="45" t="s">
        <v>50</v>
      </c>
      <c r="G196" s="45" t="s">
        <v>50</v>
      </c>
      <c r="H196" s="45" t="s">
        <v>50</v>
      </c>
    </row>
    <row r="197" spans="2:8" s="35" customFormat="1" ht="33" customHeight="1" x14ac:dyDescent="0.25">
      <c r="B197" s="49">
        <f t="shared" si="6"/>
        <v>45479</v>
      </c>
      <c r="C197" s="158" t="s">
        <v>51</v>
      </c>
      <c r="D197" s="29">
        <v>-189</v>
      </c>
      <c r="E197" s="45">
        <v>-6308.4</v>
      </c>
      <c r="F197" s="45">
        <v>33.377777777777773</v>
      </c>
      <c r="G197" s="45">
        <v>33.25</v>
      </c>
      <c r="H197" s="45">
        <v>33.6</v>
      </c>
    </row>
    <row r="198" spans="2:8" s="35" customFormat="1" ht="33" customHeight="1" x14ac:dyDescent="0.25">
      <c r="B198" s="49">
        <f t="shared" si="6"/>
        <v>45480</v>
      </c>
      <c r="C198" s="158" t="s">
        <v>50</v>
      </c>
      <c r="D198" s="29" t="s">
        <v>50</v>
      </c>
      <c r="E198" s="45" t="s">
        <v>50</v>
      </c>
      <c r="F198" s="45" t="s">
        <v>50</v>
      </c>
      <c r="G198" s="45" t="s">
        <v>50</v>
      </c>
      <c r="H198" s="45" t="s">
        <v>50</v>
      </c>
    </row>
    <row r="199" spans="2:8" s="35" customFormat="1" ht="33" customHeight="1" x14ac:dyDescent="0.25">
      <c r="B199" s="49">
        <f t="shared" si="6"/>
        <v>45481</v>
      </c>
      <c r="C199" s="158" t="s">
        <v>50</v>
      </c>
      <c r="D199" s="29" t="s">
        <v>50</v>
      </c>
      <c r="E199" s="45" t="s">
        <v>50</v>
      </c>
      <c r="F199" s="45" t="s">
        <v>50</v>
      </c>
      <c r="G199" s="45" t="s">
        <v>50</v>
      </c>
      <c r="H199" s="45" t="s">
        <v>50</v>
      </c>
    </row>
    <row r="200" spans="2:8" s="35" customFormat="1" ht="33" customHeight="1" x14ac:dyDescent="0.25">
      <c r="B200" s="49">
        <f t="shared" si="6"/>
        <v>45482</v>
      </c>
      <c r="C200" s="158" t="s">
        <v>52</v>
      </c>
      <c r="D200" s="29">
        <v>208</v>
      </c>
      <c r="E200" s="45">
        <v>6853.6</v>
      </c>
      <c r="F200" s="45">
        <v>32.950000000000003</v>
      </c>
      <c r="G200" s="45">
        <v>32.950000000000003</v>
      </c>
      <c r="H200" s="45">
        <v>32.950000000000003</v>
      </c>
    </row>
    <row r="201" spans="2:8" s="35" customFormat="1" ht="33" customHeight="1" x14ac:dyDescent="0.25">
      <c r="B201" s="49">
        <f t="shared" si="6"/>
        <v>45483</v>
      </c>
      <c r="C201" s="158" t="s">
        <v>50</v>
      </c>
      <c r="D201" s="29" t="s">
        <v>50</v>
      </c>
      <c r="E201" s="45" t="s">
        <v>50</v>
      </c>
      <c r="F201" s="45" t="s">
        <v>50</v>
      </c>
      <c r="G201" s="45" t="s">
        <v>50</v>
      </c>
      <c r="H201" s="45" t="s">
        <v>50</v>
      </c>
    </row>
    <row r="202" spans="2:8" s="35" customFormat="1" ht="33" customHeight="1" x14ac:dyDescent="0.25">
      <c r="B202" s="49">
        <f t="shared" si="6"/>
        <v>45484</v>
      </c>
      <c r="C202" s="158" t="s">
        <v>52</v>
      </c>
      <c r="D202" s="29">
        <v>46</v>
      </c>
      <c r="E202" s="45">
        <v>1415.88</v>
      </c>
      <c r="F202" s="45">
        <v>30.78</v>
      </c>
      <c r="G202" s="45">
        <v>30.78</v>
      </c>
      <c r="H202" s="45">
        <v>30.78</v>
      </c>
    </row>
    <row r="203" spans="2:8" s="35" customFormat="1" ht="33" customHeight="1" x14ac:dyDescent="0.25">
      <c r="B203" s="49">
        <f t="shared" si="6"/>
        <v>45485</v>
      </c>
      <c r="C203" s="158" t="s">
        <v>50</v>
      </c>
      <c r="D203" s="29" t="s">
        <v>50</v>
      </c>
      <c r="E203" s="45" t="s">
        <v>50</v>
      </c>
      <c r="F203" s="45" t="s">
        <v>50</v>
      </c>
      <c r="G203" s="45" t="s">
        <v>50</v>
      </c>
      <c r="H203" s="45" t="s">
        <v>50</v>
      </c>
    </row>
    <row r="204" spans="2:8" s="35" customFormat="1" ht="33" customHeight="1" x14ac:dyDescent="0.25">
      <c r="B204" s="49">
        <f t="shared" ref="B204:B267" si="7">B203+1</f>
        <v>45486</v>
      </c>
      <c r="C204" s="158" t="s">
        <v>52</v>
      </c>
      <c r="D204" s="29">
        <v>53</v>
      </c>
      <c r="E204" s="45">
        <v>1637.7</v>
      </c>
      <c r="F204" s="45">
        <v>30.900000000000002</v>
      </c>
      <c r="G204" s="45">
        <v>30.900000000000002</v>
      </c>
      <c r="H204" s="45">
        <v>30.900000000000002</v>
      </c>
    </row>
    <row r="205" spans="2:8" s="35" customFormat="1" ht="33" customHeight="1" x14ac:dyDescent="0.25">
      <c r="B205" s="49">
        <f t="shared" si="7"/>
        <v>45487</v>
      </c>
      <c r="C205" s="158" t="s">
        <v>50</v>
      </c>
      <c r="D205" s="29" t="s">
        <v>50</v>
      </c>
      <c r="E205" s="45" t="s">
        <v>50</v>
      </c>
      <c r="F205" s="45" t="s">
        <v>50</v>
      </c>
      <c r="G205" s="45" t="s">
        <v>50</v>
      </c>
      <c r="H205" s="45" t="s">
        <v>50</v>
      </c>
    </row>
    <row r="206" spans="2:8" s="35" customFormat="1" ht="33" customHeight="1" x14ac:dyDescent="0.25">
      <c r="B206" s="49">
        <f t="shared" si="7"/>
        <v>45488</v>
      </c>
      <c r="C206" s="158" t="s">
        <v>50</v>
      </c>
      <c r="D206" s="29" t="s">
        <v>50</v>
      </c>
      <c r="E206" s="45" t="s">
        <v>50</v>
      </c>
      <c r="F206" s="45" t="s">
        <v>50</v>
      </c>
      <c r="G206" s="45" t="s">
        <v>50</v>
      </c>
      <c r="H206" s="45" t="s">
        <v>50</v>
      </c>
    </row>
    <row r="207" spans="2:8" s="35" customFormat="1" ht="33" customHeight="1" x14ac:dyDescent="0.25">
      <c r="B207" s="49">
        <f t="shared" si="7"/>
        <v>45489</v>
      </c>
      <c r="C207" s="158" t="s">
        <v>52</v>
      </c>
      <c r="D207" s="29">
        <v>10</v>
      </c>
      <c r="E207" s="45">
        <v>311</v>
      </c>
      <c r="F207" s="45">
        <v>31.1</v>
      </c>
      <c r="G207" s="45">
        <v>31.1</v>
      </c>
      <c r="H207" s="45">
        <v>31.1</v>
      </c>
    </row>
    <row r="208" spans="2:8" s="35" customFormat="1" ht="33" customHeight="1" x14ac:dyDescent="0.25">
      <c r="B208" s="49">
        <f t="shared" si="7"/>
        <v>45490</v>
      </c>
      <c r="C208" s="158" t="s">
        <v>50</v>
      </c>
      <c r="D208" s="29" t="s">
        <v>50</v>
      </c>
      <c r="E208" s="45" t="s">
        <v>50</v>
      </c>
      <c r="F208" s="45" t="s">
        <v>50</v>
      </c>
      <c r="G208" s="45" t="s">
        <v>50</v>
      </c>
      <c r="H208" s="45" t="s">
        <v>50</v>
      </c>
    </row>
    <row r="209" spans="2:8" s="35" customFormat="1" ht="33" customHeight="1" x14ac:dyDescent="0.25">
      <c r="B209" s="49">
        <f t="shared" si="7"/>
        <v>45491</v>
      </c>
      <c r="C209" s="158" t="s">
        <v>52</v>
      </c>
      <c r="D209" s="29">
        <v>46</v>
      </c>
      <c r="E209" s="45">
        <v>1488.1000000000001</v>
      </c>
      <c r="F209" s="45">
        <v>32.35</v>
      </c>
      <c r="G209" s="45">
        <v>32.35</v>
      </c>
      <c r="H209" s="45">
        <v>32.35</v>
      </c>
    </row>
    <row r="210" spans="2:8" s="35" customFormat="1" ht="33" customHeight="1" x14ac:dyDescent="0.25">
      <c r="B210" s="49">
        <f t="shared" si="7"/>
        <v>45492</v>
      </c>
      <c r="C210" s="158" t="s">
        <v>50</v>
      </c>
      <c r="D210" s="29" t="s">
        <v>50</v>
      </c>
      <c r="E210" s="45" t="s">
        <v>50</v>
      </c>
      <c r="F210" s="45" t="s">
        <v>50</v>
      </c>
      <c r="G210" s="45" t="s">
        <v>50</v>
      </c>
      <c r="H210" s="45" t="s">
        <v>50</v>
      </c>
    </row>
    <row r="211" spans="2:8" s="35" customFormat="1" ht="33" customHeight="1" x14ac:dyDescent="0.25">
      <c r="B211" s="49">
        <f t="shared" si="7"/>
        <v>45493</v>
      </c>
      <c r="C211" s="158" t="s">
        <v>51</v>
      </c>
      <c r="D211" s="29">
        <v>-60</v>
      </c>
      <c r="E211" s="45">
        <v>-1941</v>
      </c>
      <c r="F211" s="45">
        <v>32.35</v>
      </c>
      <c r="G211" s="45">
        <v>32.35</v>
      </c>
      <c r="H211" s="45">
        <v>32.35</v>
      </c>
    </row>
    <row r="212" spans="2:8" s="35" customFormat="1" ht="33" customHeight="1" x14ac:dyDescent="0.25">
      <c r="B212" s="49">
        <f t="shared" si="7"/>
        <v>45494</v>
      </c>
      <c r="C212" s="158" t="s">
        <v>50</v>
      </c>
      <c r="D212" s="29" t="s">
        <v>50</v>
      </c>
      <c r="E212" s="45" t="s">
        <v>50</v>
      </c>
      <c r="F212" s="45" t="s">
        <v>50</v>
      </c>
      <c r="G212" s="45" t="s">
        <v>50</v>
      </c>
      <c r="H212" s="45" t="s">
        <v>50</v>
      </c>
    </row>
    <row r="213" spans="2:8" s="35" customFormat="1" ht="33" customHeight="1" x14ac:dyDescent="0.25">
      <c r="B213" s="49">
        <f t="shared" si="7"/>
        <v>45495</v>
      </c>
      <c r="C213" s="158" t="s">
        <v>50</v>
      </c>
      <c r="D213" s="29" t="s">
        <v>50</v>
      </c>
      <c r="E213" s="45" t="s">
        <v>50</v>
      </c>
      <c r="F213" s="45" t="s">
        <v>50</v>
      </c>
      <c r="G213" s="45" t="s">
        <v>50</v>
      </c>
      <c r="H213" s="45" t="s">
        <v>50</v>
      </c>
    </row>
    <row r="214" spans="2:8" s="35" customFormat="1" ht="33" customHeight="1" x14ac:dyDescent="0.25">
      <c r="B214" s="49">
        <f t="shared" si="7"/>
        <v>45496</v>
      </c>
      <c r="C214" s="158" t="s">
        <v>52</v>
      </c>
      <c r="D214" s="29">
        <v>313</v>
      </c>
      <c r="E214" s="45">
        <v>9828.1999999999989</v>
      </c>
      <c r="F214" s="45">
        <v>31.399999999999995</v>
      </c>
      <c r="G214" s="45">
        <v>31.399999999999995</v>
      </c>
      <c r="H214" s="45">
        <v>31.399999999999995</v>
      </c>
    </row>
    <row r="215" spans="2:8" s="35" customFormat="1" ht="33" customHeight="1" x14ac:dyDescent="0.25">
      <c r="B215" s="49">
        <f t="shared" si="7"/>
        <v>45497</v>
      </c>
      <c r="C215" s="158" t="s">
        <v>50</v>
      </c>
      <c r="D215" s="29" t="s">
        <v>50</v>
      </c>
      <c r="E215" s="45" t="s">
        <v>50</v>
      </c>
      <c r="F215" s="45" t="s">
        <v>50</v>
      </c>
      <c r="G215" s="45" t="s">
        <v>50</v>
      </c>
      <c r="H215" s="45" t="s">
        <v>50</v>
      </c>
    </row>
    <row r="216" spans="2:8" s="35" customFormat="1" ht="33" customHeight="1" x14ac:dyDescent="0.25">
      <c r="B216" s="49">
        <f t="shared" si="7"/>
        <v>45498</v>
      </c>
      <c r="C216" s="158" t="s">
        <v>52</v>
      </c>
      <c r="D216" s="29">
        <v>22</v>
      </c>
      <c r="E216" s="45">
        <v>719.18</v>
      </c>
      <c r="F216" s="45">
        <v>32.69</v>
      </c>
      <c r="G216" s="45">
        <v>32.69</v>
      </c>
      <c r="H216" s="45">
        <v>32.69</v>
      </c>
    </row>
    <row r="217" spans="2:8" s="35" customFormat="1" ht="33" customHeight="1" x14ac:dyDescent="0.25">
      <c r="B217" s="49">
        <f t="shared" si="7"/>
        <v>45499</v>
      </c>
      <c r="C217" s="158" t="s">
        <v>50</v>
      </c>
      <c r="D217" s="29" t="s">
        <v>50</v>
      </c>
      <c r="E217" s="45" t="s">
        <v>50</v>
      </c>
      <c r="F217" s="45" t="s">
        <v>50</v>
      </c>
      <c r="G217" s="45" t="s">
        <v>50</v>
      </c>
      <c r="H217" s="45" t="s">
        <v>50</v>
      </c>
    </row>
    <row r="218" spans="2:8" s="35" customFormat="1" ht="33" customHeight="1" x14ac:dyDescent="0.25">
      <c r="B218" s="49">
        <f t="shared" si="7"/>
        <v>45500</v>
      </c>
      <c r="C218" s="158" t="s">
        <v>52</v>
      </c>
      <c r="D218" s="29">
        <v>41</v>
      </c>
      <c r="E218" s="45">
        <v>1361.2</v>
      </c>
      <c r="F218" s="45">
        <v>33.200000000000003</v>
      </c>
      <c r="G218" s="45">
        <v>33.200000000000003</v>
      </c>
      <c r="H218" s="45">
        <v>33.200000000000003</v>
      </c>
    </row>
    <row r="219" spans="2:8" s="35" customFormat="1" ht="33" customHeight="1" x14ac:dyDescent="0.25">
      <c r="B219" s="49">
        <f t="shared" si="7"/>
        <v>45501</v>
      </c>
      <c r="C219" s="158" t="s">
        <v>50</v>
      </c>
      <c r="D219" s="29" t="s">
        <v>50</v>
      </c>
      <c r="E219" s="45" t="s">
        <v>50</v>
      </c>
      <c r="F219" s="45" t="s">
        <v>50</v>
      </c>
      <c r="G219" s="45" t="s">
        <v>50</v>
      </c>
      <c r="H219" s="45" t="s">
        <v>50</v>
      </c>
    </row>
    <row r="220" spans="2:8" s="35" customFormat="1" ht="33" customHeight="1" x14ac:dyDescent="0.25">
      <c r="B220" s="49">
        <f t="shared" si="7"/>
        <v>45502</v>
      </c>
      <c r="C220" s="158" t="s">
        <v>50</v>
      </c>
      <c r="D220" s="29" t="s">
        <v>50</v>
      </c>
      <c r="E220" s="45" t="s">
        <v>50</v>
      </c>
      <c r="F220" s="45" t="s">
        <v>50</v>
      </c>
      <c r="G220" s="45" t="s">
        <v>50</v>
      </c>
      <c r="H220" s="45" t="s">
        <v>50</v>
      </c>
    </row>
    <row r="221" spans="2:8" s="35" customFormat="1" ht="33" customHeight="1" x14ac:dyDescent="0.25">
      <c r="B221" s="49">
        <f t="shared" si="7"/>
        <v>45503</v>
      </c>
      <c r="C221" s="158" t="s">
        <v>52</v>
      </c>
      <c r="D221" s="29">
        <v>63</v>
      </c>
      <c r="E221" s="45">
        <v>2170.3500000000004</v>
      </c>
      <c r="F221" s="45">
        <v>34.450000000000003</v>
      </c>
      <c r="G221" s="45">
        <v>34.450000000000003</v>
      </c>
      <c r="H221" s="45">
        <v>34.450000000000003</v>
      </c>
    </row>
    <row r="222" spans="2:8" s="35" customFormat="1" ht="33" customHeight="1" x14ac:dyDescent="0.25">
      <c r="B222" s="49">
        <f t="shared" si="7"/>
        <v>45504</v>
      </c>
      <c r="C222" s="158" t="s">
        <v>50</v>
      </c>
      <c r="D222" s="29" t="s">
        <v>50</v>
      </c>
      <c r="E222" s="45" t="s">
        <v>50</v>
      </c>
      <c r="F222" s="45" t="s">
        <v>50</v>
      </c>
      <c r="G222" s="45" t="s">
        <v>50</v>
      </c>
      <c r="H222" s="45" t="s">
        <v>50</v>
      </c>
    </row>
    <row r="223" spans="2:8" s="35" customFormat="1" ht="33" customHeight="1" x14ac:dyDescent="0.25">
      <c r="B223" s="49">
        <f t="shared" si="7"/>
        <v>45505</v>
      </c>
      <c r="C223" s="158" t="s">
        <v>52</v>
      </c>
      <c r="D223" s="29">
        <v>25</v>
      </c>
      <c r="E223" s="45">
        <v>906.5</v>
      </c>
      <c r="F223" s="45">
        <v>36.26</v>
      </c>
      <c r="G223" s="45">
        <v>36.26</v>
      </c>
      <c r="H223" s="45">
        <v>36.26</v>
      </c>
    </row>
    <row r="224" spans="2:8" s="35" customFormat="1" ht="33" customHeight="1" x14ac:dyDescent="0.25">
      <c r="B224" s="49">
        <f t="shared" si="7"/>
        <v>45506</v>
      </c>
      <c r="C224" s="158" t="s">
        <v>50</v>
      </c>
      <c r="D224" s="29" t="s">
        <v>50</v>
      </c>
      <c r="E224" s="45" t="s">
        <v>50</v>
      </c>
      <c r="F224" s="45" t="s">
        <v>50</v>
      </c>
      <c r="G224" s="45" t="s">
        <v>50</v>
      </c>
      <c r="H224" s="45" t="s">
        <v>50</v>
      </c>
    </row>
    <row r="225" spans="2:8" s="35" customFormat="1" ht="33" customHeight="1" x14ac:dyDescent="0.25">
      <c r="B225" s="49">
        <f t="shared" si="7"/>
        <v>45507</v>
      </c>
      <c r="C225" s="158" t="s">
        <v>52</v>
      </c>
      <c r="D225" s="29">
        <v>22</v>
      </c>
      <c r="E225" s="45">
        <v>823.90000000000009</v>
      </c>
      <c r="F225" s="45">
        <v>37.450000000000003</v>
      </c>
      <c r="G225" s="45">
        <v>37.450000000000003</v>
      </c>
      <c r="H225" s="45">
        <v>37.450000000000003</v>
      </c>
    </row>
    <row r="226" spans="2:8" s="35" customFormat="1" ht="33" customHeight="1" x14ac:dyDescent="0.25">
      <c r="B226" s="49">
        <f t="shared" si="7"/>
        <v>45508</v>
      </c>
      <c r="C226" s="158" t="s">
        <v>50</v>
      </c>
      <c r="D226" s="29" t="s">
        <v>50</v>
      </c>
      <c r="E226" s="45" t="s">
        <v>50</v>
      </c>
      <c r="F226" s="45" t="s">
        <v>50</v>
      </c>
      <c r="G226" s="45" t="s">
        <v>50</v>
      </c>
      <c r="H226" s="45" t="s">
        <v>50</v>
      </c>
    </row>
    <row r="227" spans="2:8" s="35" customFormat="1" ht="33" customHeight="1" x14ac:dyDescent="0.25">
      <c r="B227" s="49">
        <f t="shared" si="7"/>
        <v>45509</v>
      </c>
      <c r="C227" s="158" t="s">
        <v>50</v>
      </c>
      <c r="D227" s="29" t="s">
        <v>50</v>
      </c>
      <c r="E227" s="45" t="s">
        <v>50</v>
      </c>
      <c r="F227" s="45" t="s">
        <v>50</v>
      </c>
      <c r="G227" s="45" t="s">
        <v>50</v>
      </c>
      <c r="H227" s="45" t="s">
        <v>50</v>
      </c>
    </row>
    <row r="228" spans="2:8" s="35" customFormat="1" ht="33" customHeight="1" x14ac:dyDescent="0.25">
      <c r="B228" s="49">
        <f t="shared" si="7"/>
        <v>45510</v>
      </c>
      <c r="C228" s="158" t="s">
        <v>51</v>
      </c>
      <c r="D228" s="29">
        <v>-76</v>
      </c>
      <c r="E228" s="45">
        <v>-2743.6</v>
      </c>
      <c r="F228" s="45">
        <v>36.1</v>
      </c>
      <c r="G228" s="45">
        <v>36.1</v>
      </c>
      <c r="H228" s="45">
        <v>36.1</v>
      </c>
    </row>
    <row r="229" spans="2:8" s="35" customFormat="1" ht="33" customHeight="1" x14ac:dyDescent="0.25">
      <c r="B229" s="49">
        <f t="shared" si="7"/>
        <v>45511</v>
      </c>
      <c r="C229" s="158" t="str">
        <f t="shared" ref="C229:C250" si="8">IF(D229="","",IF(D229&gt;0,"COMPRA
PURCHASE",IF(D229&lt;0,"VENTA
SELL")))</f>
        <v/>
      </c>
      <c r="D229" s="29" t="str">
        <f>IF('[1]Accion de Balance'!$BC1596=0,"",'[1]Accion de Balance'!$BC1596/1000)</f>
        <v/>
      </c>
      <c r="E229" s="45" t="str">
        <f>IF('[1]Accion de Balance'!$BA1596=0,"",'[1]Accion de Balance'!$BD1596)</f>
        <v/>
      </c>
      <c r="F229" s="45" t="str">
        <f>IF('[1]Accion de Balance'!$BA1596=0,"",'[1]Accion de Balance'!$BE1596)</f>
        <v/>
      </c>
      <c r="G229" s="45" t="str">
        <f>IF('[1]Accion de Balance'!$BA1596=0,"",'[1]Accion de Balance'!$BF1596)</f>
        <v/>
      </c>
      <c r="H229" s="45" t="str">
        <f>IF('[1]Accion de Balance'!$BA1596=0,"",'[1]Accion de Balance'!$BG1596)</f>
        <v/>
      </c>
    </row>
    <row r="230" spans="2:8" s="35" customFormat="1" ht="33" customHeight="1" x14ac:dyDescent="0.25">
      <c r="B230" s="49">
        <f t="shared" si="7"/>
        <v>45512</v>
      </c>
      <c r="C230" s="158" t="s">
        <v>52</v>
      </c>
      <c r="D230" s="29">
        <v>29</v>
      </c>
      <c r="E230" s="45">
        <v>1087.5</v>
      </c>
      <c r="F230" s="45">
        <v>37.5</v>
      </c>
      <c r="G230" s="45">
        <v>37.5</v>
      </c>
      <c r="H230" s="45">
        <v>37.5</v>
      </c>
    </row>
    <row r="231" spans="2:8" s="35" customFormat="1" ht="33" customHeight="1" x14ac:dyDescent="0.25">
      <c r="B231" s="49">
        <f t="shared" si="7"/>
        <v>45513</v>
      </c>
      <c r="C231" s="158" t="s">
        <v>51</v>
      </c>
      <c r="D231" s="29">
        <v>-58</v>
      </c>
      <c r="E231" s="45">
        <v>-2320</v>
      </c>
      <c r="F231" s="45">
        <v>-40</v>
      </c>
      <c r="G231" s="45">
        <v>-40</v>
      </c>
      <c r="H231" s="45">
        <v>-40</v>
      </c>
    </row>
    <row r="232" spans="2:8" s="35" customFormat="1" ht="33" customHeight="1" x14ac:dyDescent="0.25">
      <c r="B232" s="49">
        <f t="shared" si="7"/>
        <v>45514</v>
      </c>
      <c r="C232" s="158" t="str">
        <f t="shared" si="8"/>
        <v/>
      </c>
      <c r="D232" s="29" t="str">
        <f>IF('[1]Accion de Balance'!$BC1599=0,"",'[1]Accion de Balance'!$BC1599/1000)</f>
        <v/>
      </c>
      <c r="E232" s="45" t="str">
        <f>IF('[1]Accion de Balance'!$BA1599=0,"",'[1]Accion de Balance'!$BD1599)</f>
        <v/>
      </c>
      <c r="F232" s="45" t="str">
        <f>IF('[1]Accion de Balance'!$BA1599=0,"",'[1]Accion de Balance'!$BE1599)</f>
        <v/>
      </c>
      <c r="G232" s="45" t="str">
        <f>IF('[1]Accion de Balance'!$BA1599=0,"",'[1]Accion de Balance'!$BF1599)</f>
        <v/>
      </c>
      <c r="H232" s="45" t="str">
        <f>IF('[1]Accion de Balance'!$BA1599=0,"",'[1]Accion de Balance'!$BG1599)</f>
        <v/>
      </c>
    </row>
    <row r="233" spans="2:8" s="35" customFormat="1" ht="33" customHeight="1" x14ac:dyDescent="0.25">
      <c r="B233" s="49">
        <f t="shared" si="7"/>
        <v>45515</v>
      </c>
      <c r="C233" s="158" t="str">
        <f t="shared" si="8"/>
        <v/>
      </c>
      <c r="D233" s="29" t="str">
        <f>IF('[1]Accion de Balance'!$BC1600=0,"",'[1]Accion de Balance'!$BC1600/1000)</f>
        <v/>
      </c>
      <c r="E233" s="45" t="str">
        <f>IF('[1]Accion de Balance'!$BA1600=0,"",'[1]Accion de Balance'!$BD1600)</f>
        <v/>
      </c>
      <c r="F233" s="45" t="str">
        <f>IF('[1]Accion de Balance'!$BA1600=0,"",'[1]Accion de Balance'!$BE1600)</f>
        <v/>
      </c>
      <c r="G233" s="45" t="str">
        <f>IF('[1]Accion de Balance'!$BA1600=0,"",'[1]Accion de Balance'!$BF1600)</f>
        <v/>
      </c>
      <c r="H233" s="45" t="str">
        <f>IF('[1]Accion de Balance'!$BA1600=0,"",'[1]Accion de Balance'!$BG1600)</f>
        <v/>
      </c>
    </row>
    <row r="234" spans="2:8" s="35" customFormat="1" ht="33" customHeight="1" x14ac:dyDescent="0.25">
      <c r="B234" s="49">
        <f t="shared" si="7"/>
        <v>45516</v>
      </c>
      <c r="C234" s="158" t="s">
        <v>50</v>
      </c>
      <c r="D234" s="29" t="s">
        <v>50</v>
      </c>
      <c r="E234" s="45" t="s">
        <v>50</v>
      </c>
      <c r="F234" s="45" t="s">
        <v>50</v>
      </c>
      <c r="G234" s="45" t="s">
        <v>50</v>
      </c>
      <c r="H234" s="45" t="s">
        <v>50</v>
      </c>
    </row>
    <row r="235" spans="2:8" s="35" customFormat="1" ht="33" customHeight="1" x14ac:dyDescent="0.25">
      <c r="B235" s="49">
        <f t="shared" si="7"/>
        <v>45517</v>
      </c>
      <c r="C235" s="158" t="s">
        <v>52</v>
      </c>
      <c r="D235" s="29">
        <v>80</v>
      </c>
      <c r="E235" s="45">
        <v>3282.4</v>
      </c>
      <c r="F235" s="45">
        <v>41.03</v>
      </c>
      <c r="G235" s="45">
        <v>41.03</v>
      </c>
      <c r="H235" s="45">
        <v>41.03</v>
      </c>
    </row>
    <row r="236" spans="2:8" s="35" customFormat="1" ht="33" customHeight="1" x14ac:dyDescent="0.25">
      <c r="B236" s="49">
        <f t="shared" si="7"/>
        <v>45518</v>
      </c>
      <c r="C236" s="158" t="s">
        <v>50</v>
      </c>
      <c r="D236" s="29" t="s">
        <v>50</v>
      </c>
      <c r="E236" s="45" t="s">
        <v>50</v>
      </c>
      <c r="F236" s="45" t="s">
        <v>50</v>
      </c>
      <c r="G236" s="45" t="s">
        <v>50</v>
      </c>
      <c r="H236" s="45" t="s">
        <v>50</v>
      </c>
    </row>
    <row r="237" spans="2:8" s="35" customFormat="1" ht="33" customHeight="1" x14ac:dyDescent="0.25">
      <c r="B237" s="49">
        <f t="shared" si="7"/>
        <v>45519</v>
      </c>
      <c r="C237" s="158" t="s">
        <v>52</v>
      </c>
      <c r="D237" s="29">
        <v>135</v>
      </c>
      <c r="E237" s="45">
        <v>5292</v>
      </c>
      <c r="F237" s="45">
        <v>39.200000000000003</v>
      </c>
      <c r="G237" s="45">
        <v>39.200000000000003</v>
      </c>
      <c r="H237" s="45">
        <v>39.200000000000003</v>
      </c>
    </row>
    <row r="238" spans="2:8" s="35" customFormat="1" ht="33" customHeight="1" x14ac:dyDescent="0.25">
      <c r="B238" s="49">
        <f t="shared" si="7"/>
        <v>45520</v>
      </c>
      <c r="C238" s="158" t="s">
        <v>50</v>
      </c>
      <c r="D238" s="29" t="s">
        <v>50</v>
      </c>
      <c r="E238" s="45" t="s">
        <v>50</v>
      </c>
      <c r="F238" s="45" t="s">
        <v>50</v>
      </c>
      <c r="G238" s="45" t="s">
        <v>50</v>
      </c>
      <c r="H238" s="45" t="s">
        <v>50</v>
      </c>
    </row>
    <row r="239" spans="2:8" s="35" customFormat="1" ht="33" customHeight="1" x14ac:dyDescent="0.25">
      <c r="B239" s="49">
        <f t="shared" si="7"/>
        <v>45521</v>
      </c>
      <c r="C239" s="158" t="s">
        <v>52</v>
      </c>
      <c r="D239" s="29">
        <v>38</v>
      </c>
      <c r="E239" s="45">
        <v>1497.2</v>
      </c>
      <c r="F239" s="45">
        <v>39.4</v>
      </c>
      <c r="G239" s="45">
        <v>39.4</v>
      </c>
      <c r="H239" s="45">
        <v>39.4</v>
      </c>
    </row>
    <row r="240" spans="2:8" s="35" customFormat="1" ht="33" customHeight="1" x14ac:dyDescent="0.25">
      <c r="B240" s="49">
        <f t="shared" si="7"/>
        <v>45522</v>
      </c>
      <c r="C240" s="158" t="s">
        <v>50</v>
      </c>
      <c r="D240" s="29" t="s">
        <v>50</v>
      </c>
      <c r="E240" s="45" t="s">
        <v>50</v>
      </c>
      <c r="F240" s="45" t="s">
        <v>50</v>
      </c>
      <c r="G240" s="45" t="s">
        <v>50</v>
      </c>
      <c r="H240" s="45" t="s">
        <v>50</v>
      </c>
    </row>
    <row r="241" spans="2:14" s="35" customFormat="1" ht="33" customHeight="1" x14ac:dyDescent="0.25">
      <c r="B241" s="49">
        <f t="shared" si="7"/>
        <v>45523</v>
      </c>
      <c r="C241" s="158" t="s">
        <v>50</v>
      </c>
      <c r="D241" s="29" t="s">
        <v>50</v>
      </c>
      <c r="E241" s="45" t="s">
        <v>50</v>
      </c>
      <c r="F241" s="45" t="s">
        <v>50</v>
      </c>
      <c r="G241" s="45" t="s">
        <v>50</v>
      </c>
      <c r="H241" s="45" t="s">
        <v>50</v>
      </c>
    </row>
    <row r="242" spans="2:14" s="35" customFormat="1" ht="33" customHeight="1" x14ac:dyDescent="0.25">
      <c r="B242" s="49">
        <f t="shared" si="7"/>
        <v>45524</v>
      </c>
      <c r="C242" s="158" t="s">
        <v>52</v>
      </c>
      <c r="D242" s="29">
        <v>38</v>
      </c>
      <c r="E242" s="45">
        <v>1517.34</v>
      </c>
      <c r="F242" s="45">
        <v>39.93</v>
      </c>
      <c r="G242" s="45">
        <v>39.93</v>
      </c>
      <c r="H242" s="45">
        <v>39.93</v>
      </c>
    </row>
    <row r="243" spans="2:14" s="35" customFormat="1" ht="33" customHeight="1" x14ac:dyDescent="0.25">
      <c r="B243" s="49">
        <f t="shared" si="7"/>
        <v>45525</v>
      </c>
      <c r="C243" s="158" t="s">
        <v>50</v>
      </c>
      <c r="D243" s="29" t="s">
        <v>50</v>
      </c>
      <c r="E243" s="45" t="s">
        <v>50</v>
      </c>
      <c r="F243" s="45" t="s">
        <v>50</v>
      </c>
      <c r="G243" s="45" t="s">
        <v>50</v>
      </c>
      <c r="H243" s="45" t="s">
        <v>50</v>
      </c>
    </row>
    <row r="244" spans="2:14" s="35" customFormat="1" ht="33" customHeight="1" x14ac:dyDescent="0.25">
      <c r="B244" s="49">
        <f t="shared" si="7"/>
        <v>45526</v>
      </c>
      <c r="C244" s="158" t="s">
        <v>52</v>
      </c>
      <c r="D244" s="29">
        <v>26</v>
      </c>
      <c r="E244" s="45">
        <v>1007.24</v>
      </c>
      <c r="F244" s="45">
        <v>38.74</v>
      </c>
      <c r="G244" s="45">
        <v>38.74</v>
      </c>
      <c r="H244" s="45">
        <v>38.74</v>
      </c>
    </row>
    <row r="245" spans="2:14" s="35" customFormat="1" ht="33" customHeight="1" x14ac:dyDescent="0.25">
      <c r="B245" s="49">
        <f t="shared" si="7"/>
        <v>45527</v>
      </c>
      <c r="C245" s="158" t="s">
        <v>50</v>
      </c>
      <c r="D245" s="29" t="s">
        <v>50</v>
      </c>
      <c r="E245" s="45" t="s">
        <v>50</v>
      </c>
      <c r="F245" s="45" t="s">
        <v>50</v>
      </c>
      <c r="G245" s="45" t="s">
        <v>50</v>
      </c>
      <c r="H245" s="45" t="s">
        <v>50</v>
      </c>
    </row>
    <row r="246" spans="2:14" s="35" customFormat="1" ht="33" customHeight="1" x14ac:dyDescent="0.25">
      <c r="B246" s="49">
        <f t="shared" si="7"/>
        <v>45528</v>
      </c>
      <c r="C246" s="158" t="s">
        <v>52</v>
      </c>
      <c r="D246" s="29">
        <v>61</v>
      </c>
      <c r="E246" s="45">
        <v>2238.7000000000003</v>
      </c>
      <c r="F246" s="45">
        <v>36.700000000000003</v>
      </c>
      <c r="G246" s="45">
        <v>36.700000000000003</v>
      </c>
      <c r="H246" s="45">
        <v>36.700000000000003</v>
      </c>
    </row>
    <row r="247" spans="2:14" s="35" customFormat="1" ht="33" customHeight="1" x14ac:dyDescent="0.25">
      <c r="B247" s="49">
        <f t="shared" si="7"/>
        <v>45529</v>
      </c>
      <c r="C247" s="158" t="s">
        <v>50</v>
      </c>
      <c r="D247" s="29" t="s">
        <v>50</v>
      </c>
      <c r="E247" s="45" t="s">
        <v>50</v>
      </c>
      <c r="F247" s="45" t="s">
        <v>50</v>
      </c>
      <c r="G247" s="45" t="s">
        <v>50</v>
      </c>
      <c r="H247" s="45" t="s">
        <v>50</v>
      </c>
    </row>
    <row r="248" spans="2:14" s="35" customFormat="1" ht="33" customHeight="1" x14ac:dyDescent="0.25">
      <c r="B248" s="49">
        <f t="shared" si="7"/>
        <v>45530</v>
      </c>
      <c r="C248" s="158" t="s">
        <v>50</v>
      </c>
      <c r="D248" s="29" t="s">
        <v>50</v>
      </c>
      <c r="E248" s="45" t="s">
        <v>50</v>
      </c>
      <c r="F248" s="45" t="s">
        <v>50</v>
      </c>
      <c r="G248" s="45" t="s">
        <v>50</v>
      </c>
      <c r="H248" s="45" t="s">
        <v>50</v>
      </c>
    </row>
    <row r="249" spans="2:14" s="35" customFormat="1" ht="33" customHeight="1" x14ac:dyDescent="0.25">
      <c r="B249" s="49">
        <f t="shared" si="7"/>
        <v>45531</v>
      </c>
      <c r="C249" s="158" t="s">
        <v>52</v>
      </c>
      <c r="D249" s="29">
        <v>42</v>
      </c>
      <c r="E249" s="45">
        <v>1669.5</v>
      </c>
      <c r="F249" s="45">
        <v>39.75</v>
      </c>
      <c r="G249" s="45">
        <v>39.75</v>
      </c>
      <c r="H249" s="45">
        <v>39.75</v>
      </c>
    </row>
    <row r="250" spans="2:14" s="35" customFormat="1" ht="33" customHeight="1" x14ac:dyDescent="0.25">
      <c r="B250" s="49">
        <f t="shared" si="7"/>
        <v>45532</v>
      </c>
      <c r="C250" s="158" t="str">
        <f t="shared" si="8"/>
        <v/>
      </c>
      <c r="D250" s="29" t="str">
        <f>IF('[1]Accion de Balance'!$BC1617=0,"",'[1]Accion de Balance'!$BC1617/1000)</f>
        <v/>
      </c>
      <c r="E250" s="45" t="str">
        <f>IF('[1]Accion de Balance'!$BA1617=0,"",'[1]Accion de Balance'!$BD1617)</f>
        <v/>
      </c>
      <c r="F250" s="45" t="str">
        <f>IF('[1]Accion de Balance'!$BA1617=0,"",'[1]Accion de Balance'!$BE1617)</f>
        <v/>
      </c>
      <c r="G250" s="45" t="str">
        <f>IF('[1]Accion de Balance'!$BA1617=0,"",'[1]Accion de Balance'!$BF1617)</f>
        <v/>
      </c>
      <c r="H250" s="45" t="str">
        <f>IF('[1]Accion de Balance'!$BA1617=0,"",'[1]Accion de Balance'!$BG1617)</f>
        <v/>
      </c>
    </row>
    <row r="251" spans="2:14" s="35" customFormat="1" ht="33" customHeight="1" x14ac:dyDescent="0.25">
      <c r="B251" s="49">
        <f t="shared" si="7"/>
        <v>45533</v>
      </c>
      <c r="C251" s="158" t="s">
        <v>52</v>
      </c>
      <c r="D251" s="29">
        <v>113</v>
      </c>
      <c r="E251" s="45">
        <v>4452.2</v>
      </c>
      <c r="F251" s="45">
        <v>39.4</v>
      </c>
      <c r="G251" s="45">
        <v>39.4</v>
      </c>
      <c r="H251" s="45">
        <v>39.4</v>
      </c>
    </row>
    <row r="252" spans="2:14" s="35" customFormat="1" ht="33" customHeight="1" x14ac:dyDescent="0.25">
      <c r="B252" s="49">
        <f t="shared" si="7"/>
        <v>45534</v>
      </c>
      <c r="C252" s="158" t="s">
        <v>50</v>
      </c>
      <c r="D252" s="29" t="s">
        <v>50</v>
      </c>
      <c r="E252" s="45" t="s">
        <v>50</v>
      </c>
      <c r="F252" s="45" t="s">
        <v>50</v>
      </c>
      <c r="G252" s="45" t="s">
        <v>50</v>
      </c>
      <c r="H252" s="45" t="s">
        <v>50</v>
      </c>
    </row>
    <row r="253" spans="2:14" s="35" customFormat="1" ht="33" customHeight="1" x14ac:dyDescent="0.25">
      <c r="B253" s="49">
        <f t="shared" si="7"/>
        <v>45535</v>
      </c>
      <c r="C253" s="158" t="s">
        <v>52</v>
      </c>
      <c r="D253" s="29">
        <v>42</v>
      </c>
      <c r="E253" s="45">
        <v>1667.4</v>
      </c>
      <c r="F253" s="45">
        <v>39.700000000000003</v>
      </c>
      <c r="G253" s="45">
        <v>39.700000000000003</v>
      </c>
      <c r="H253" s="45">
        <v>39.700000000000003</v>
      </c>
    </row>
    <row r="254" spans="2:14" s="35" customFormat="1" ht="33" customHeight="1" x14ac:dyDescent="0.25">
      <c r="B254" s="49">
        <f t="shared" si="7"/>
        <v>45536</v>
      </c>
      <c r="C254" s="158" t="s">
        <v>50</v>
      </c>
      <c r="D254" s="29" t="s">
        <v>50</v>
      </c>
      <c r="E254" s="45" t="s">
        <v>50</v>
      </c>
      <c r="F254" s="45" t="s">
        <v>50</v>
      </c>
      <c r="G254" s="45" t="s">
        <v>50</v>
      </c>
      <c r="H254" s="45" t="s">
        <v>50</v>
      </c>
    </row>
    <row r="255" spans="2:14" s="35" customFormat="1" ht="33" customHeight="1" x14ac:dyDescent="0.25">
      <c r="B255" s="49">
        <f t="shared" si="7"/>
        <v>45537</v>
      </c>
      <c r="C255" s="158" t="s">
        <v>50</v>
      </c>
      <c r="D255" s="29" t="s">
        <v>50</v>
      </c>
      <c r="E255" s="45" t="s">
        <v>50</v>
      </c>
      <c r="F255" s="45" t="s">
        <v>50</v>
      </c>
      <c r="G255" s="45" t="s">
        <v>50</v>
      </c>
      <c r="H255" s="45" t="s">
        <v>50</v>
      </c>
    </row>
    <row r="256" spans="2:14" s="35" customFormat="1" ht="33" customHeight="1" x14ac:dyDescent="0.25">
      <c r="B256" s="49">
        <f t="shared" si="7"/>
        <v>45538</v>
      </c>
      <c r="C256" s="158" t="s">
        <v>52</v>
      </c>
      <c r="D256" s="29">
        <v>22</v>
      </c>
      <c r="E256" s="45">
        <v>874.5</v>
      </c>
      <c r="F256" s="45">
        <v>39.75</v>
      </c>
      <c r="G256" s="45">
        <v>39.75</v>
      </c>
      <c r="H256" s="45">
        <v>39.75</v>
      </c>
      <c r="K256"/>
      <c r="L256"/>
      <c r="M256"/>
      <c r="N256"/>
    </row>
    <row r="257" spans="2:8" s="35" customFormat="1" ht="33" customHeight="1" x14ac:dyDescent="0.25">
      <c r="B257" s="49">
        <f t="shared" si="7"/>
        <v>45539</v>
      </c>
      <c r="C257" s="158" t="s">
        <v>50</v>
      </c>
      <c r="D257" s="29" t="s">
        <v>50</v>
      </c>
      <c r="E257" s="45" t="s">
        <v>50</v>
      </c>
      <c r="F257" s="45" t="s">
        <v>50</v>
      </c>
      <c r="G257" s="45" t="s">
        <v>50</v>
      </c>
      <c r="H257" s="45" t="s">
        <v>50</v>
      </c>
    </row>
    <row r="258" spans="2:8" s="35" customFormat="1" ht="33" customHeight="1" x14ac:dyDescent="0.25">
      <c r="B258" s="49">
        <f t="shared" si="7"/>
        <v>45540</v>
      </c>
      <c r="C258" s="158" t="s">
        <v>52</v>
      </c>
      <c r="D258" s="29">
        <v>17</v>
      </c>
      <c r="E258" s="45">
        <v>631.04</v>
      </c>
      <c r="F258" s="45">
        <v>37.119999999999997</v>
      </c>
      <c r="G258" s="45">
        <v>37.119999999999997</v>
      </c>
      <c r="H258" s="45">
        <v>37.119999999999997</v>
      </c>
    </row>
    <row r="259" spans="2:8" s="35" customFormat="1" ht="33" customHeight="1" x14ac:dyDescent="0.25">
      <c r="B259" s="49">
        <f t="shared" si="7"/>
        <v>45541</v>
      </c>
      <c r="C259" s="158" t="s">
        <v>50</v>
      </c>
      <c r="D259" s="29" t="s">
        <v>50</v>
      </c>
      <c r="E259" s="45" t="s">
        <v>50</v>
      </c>
      <c r="F259" s="45" t="s">
        <v>50</v>
      </c>
      <c r="G259" s="45" t="s">
        <v>50</v>
      </c>
      <c r="H259" s="45" t="s">
        <v>50</v>
      </c>
    </row>
    <row r="260" spans="2:8" s="35" customFormat="1" ht="33" customHeight="1" x14ac:dyDescent="0.25">
      <c r="B260" s="49">
        <f t="shared" si="7"/>
        <v>45542</v>
      </c>
      <c r="C260" s="158" t="s">
        <v>52</v>
      </c>
      <c r="D260" s="29">
        <v>109</v>
      </c>
      <c r="E260" s="45">
        <v>4071.15</v>
      </c>
      <c r="F260" s="45">
        <v>37.35</v>
      </c>
      <c r="G260" s="45">
        <v>37.35</v>
      </c>
      <c r="H260" s="45">
        <v>37.35</v>
      </c>
    </row>
    <row r="261" spans="2:8" s="35" customFormat="1" ht="33" customHeight="1" x14ac:dyDescent="0.25">
      <c r="B261" s="49">
        <f t="shared" si="7"/>
        <v>45543</v>
      </c>
      <c r="C261" s="158" t="s">
        <v>50</v>
      </c>
      <c r="D261" s="29" t="s">
        <v>50</v>
      </c>
      <c r="E261" s="45" t="s">
        <v>50</v>
      </c>
      <c r="F261" s="45" t="s">
        <v>50</v>
      </c>
      <c r="G261" s="45" t="s">
        <v>50</v>
      </c>
      <c r="H261" s="45" t="s">
        <v>50</v>
      </c>
    </row>
    <row r="262" spans="2:8" s="35" customFormat="1" ht="33" customHeight="1" x14ac:dyDescent="0.25">
      <c r="B262" s="49">
        <f t="shared" si="7"/>
        <v>45544</v>
      </c>
      <c r="C262" s="158" t="s">
        <v>50</v>
      </c>
      <c r="D262" s="29" t="s">
        <v>50</v>
      </c>
      <c r="E262" s="45" t="s">
        <v>50</v>
      </c>
      <c r="F262" s="45" t="s">
        <v>50</v>
      </c>
      <c r="G262" s="45"/>
      <c r="H262" s="45" t="s">
        <v>50</v>
      </c>
    </row>
    <row r="263" spans="2:8" s="35" customFormat="1" ht="33" customHeight="1" x14ac:dyDescent="0.25">
      <c r="B263" s="49">
        <f t="shared" si="7"/>
        <v>45545</v>
      </c>
      <c r="C263" s="158" t="s">
        <v>52</v>
      </c>
      <c r="D263" s="29">
        <v>43</v>
      </c>
      <c r="E263" s="45">
        <v>1569.5</v>
      </c>
      <c r="F263" s="45">
        <v>36.5</v>
      </c>
      <c r="G263" s="45">
        <v>36.5</v>
      </c>
      <c r="H263" s="45">
        <v>36.5</v>
      </c>
    </row>
    <row r="264" spans="2:8" s="35" customFormat="1" ht="33" customHeight="1" x14ac:dyDescent="0.25">
      <c r="B264" s="49">
        <f t="shared" si="7"/>
        <v>45546</v>
      </c>
      <c r="C264" s="158" t="str">
        <f t="shared" ref="C264:C280" si="9">IF(D264="","",IF(D264&gt;0,"COMPRA
PURCHASE",IF(D264&lt;0,"VENTA
SELL")))</f>
        <v/>
      </c>
      <c r="D264" s="29" t="str">
        <f>IF('[1]Accion de Balance'!$BC1631=0,"",'[1]Accion de Balance'!$BC1631/1000)</f>
        <v/>
      </c>
      <c r="E264" s="45" t="str">
        <f>IF('[1]Accion de Balance'!$BA1631=0,"",'[1]Accion de Balance'!$BD1631)</f>
        <v/>
      </c>
      <c r="F264" s="45" t="str">
        <f>IF('[1]Accion de Balance'!$BA1631=0,"",'[1]Accion de Balance'!$BE1631)</f>
        <v/>
      </c>
      <c r="G264" s="45" t="str">
        <f>IF('[1]Accion de Balance'!$BA1631=0,"",'[1]Accion de Balance'!$BF1631)</f>
        <v/>
      </c>
      <c r="H264" s="45" t="str">
        <f>IF('[1]Accion de Balance'!$BA1631=0,"",'[1]Accion de Balance'!$BG1631)</f>
        <v/>
      </c>
    </row>
    <row r="265" spans="2:8" s="35" customFormat="1" ht="33" customHeight="1" x14ac:dyDescent="0.25">
      <c r="B265" s="49">
        <f t="shared" si="7"/>
        <v>45547</v>
      </c>
      <c r="C265" s="158" t="s">
        <v>52</v>
      </c>
      <c r="D265" s="29">
        <v>109</v>
      </c>
      <c r="E265" s="45">
        <v>3864.05</v>
      </c>
      <c r="F265" s="45">
        <v>35.450000000000003</v>
      </c>
      <c r="G265" s="45">
        <v>35.450000000000003</v>
      </c>
      <c r="H265" s="45">
        <v>35.450000000000003</v>
      </c>
    </row>
    <row r="266" spans="2:8" s="35" customFormat="1" ht="33" customHeight="1" x14ac:dyDescent="0.25">
      <c r="B266" s="49">
        <f t="shared" si="7"/>
        <v>45548</v>
      </c>
      <c r="C266" s="158" t="s">
        <v>50</v>
      </c>
      <c r="D266" s="29" t="s">
        <v>50</v>
      </c>
      <c r="E266" s="45" t="s">
        <v>50</v>
      </c>
      <c r="F266" s="45" t="s">
        <v>50</v>
      </c>
      <c r="G266" s="45" t="s">
        <v>50</v>
      </c>
      <c r="H266" s="45" t="s">
        <v>50</v>
      </c>
    </row>
    <row r="267" spans="2:8" s="35" customFormat="1" ht="33" customHeight="1" x14ac:dyDescent="0.25">
      <c r="B267" s="49">
        <f t="shared" si="7"/>
        <v>45549</v>
      </c>
      <c r="C267" s="158" t="s">
        <v>52</v>
      </c>
      <c r="D267" s="29">
        <v>30</v>
      </c>
      <c r="E267" s="45">
        <v>1062</v>
      </c>
      <c r="F267" s="45">
        <v>35.4</v>
      </c>
      <c r="G267" s="45">
        <v>35.4</v>
      </c>
      <c r="H267" s="45">
        <v>35.4</v>
      </c>
    </row>
    <row r="268" spans="2:8" s="35" customFormat="1" ht="33" customHeight="1" x14ac:dyDescent="0.25">
      <c r="B268" s="49">
        <f t="shared" ref="B268:B331" si="10">B267+1</f>
        <v>45550</v>
      </c>
      <c r="C268" s="158" t="s">
        <v>50</v>
      </c>
      <c r="D268" s="29" t="s">
        <v>50</v>
      </c>
      <c r="E268" s="45" t="s">
        <v>50</v>
      </c>
      <c r="F268" s="45" t="s">
        <v>50</v>
      </c>
      <c r="G268" s="45" t="s">
        <v>50</v>
      </c>
      <c r="H268" s="45" t="s">
        <v>50</v>
      </c>
    </row>
    <row r="269" spans="2:8" s="35" customFormat="1" ht="33" customHeight="1" x14ac:dyDescent="0.25">
      <c r="B269" s="49">
        <f t="shared" si="10"/>
        <v>45551</v>
      </c>
      <c r="C269" s="158" t="s">
        <v>50</v>
      </c>
      <c r="D269" s="29" t="s">
        <v>50</v>
      </c>
      <c r="E269" s="45" t="s">
        <v>50</v>
      </c>
      <c r="F269" s="45" t="s">
        <v>50</v>
      </c>
      <c r="G269" s="45" t="s">
        <v>50</v>
      </c>
      <c r="H269" s="45" t="s">
        <v>50</v>
      </c>
    </row>
    <row r="270" spans="2:8" s="35" customFormat="1" ht="33" customHeight="1" x14ac:dyDescent="0.25">
      <c r="B270" s="49">
        <f t="shared" si="10"/>
        <v>45552</v>
      </c>
      <c r="C270" s="158" t="s">
        <v>52</v>
      </c>
      <c r="D270" s="29">
        <v>56</v>
      </c>
      <c r="E270" s="45">
        <v>1943.2000000000003</v>
      </c>
      <c r="F270" s="45">
        <v>34.700000000000003</v>
      </c>
      <c r="G270" s="45">
        <v>34.700000000000003</v>
      </c>
      <c r="H270" s="45">
        <v>34.700000000000003</v>
      </c>
    </row>
    <row r="271" spans="2:8" s="35" customFormat="1" ht="33" customHeight="1" x14ac:dyDescent="0.25">
      <c r="B271" s="49">
        <f t="shared" si="10"/>
        <v>45553</v>
      </c>
      <c r="C271" s="158" t="s">
        <v>50</v>
      </c>
      <c r="D271" s="29" t="s">
        <v>50</v>
      </c>
      <c r="E271" s="45" t="s">
        <v>50</v>
      </c>
      <c r="F271" s="45" t="s">
        <v>50</v>
      </c>
      <c r="G271" s="45" t="s">
        <v>50</v>
      </c>
      <c r="H271" s="45" t="s">
        <v>50</v>
      </c>
    </row>
    <row r="272" spans="2:8" s="35" customFormat="1" ht="33" customHeight="1" x14ac:dyDescent="0.25">
      <c r="B272" s="49">
        <f t="shared" si="10"/>
        <v>45554</v>
      </c>
      <c r="C272" s="158" t="s">
        <v>52</v>
      </c>
      <c r="D272" s="29">
        <v>57</v>
      </c>
      <c r="E272" s="45">
        <v>2012.1</v>
      </c>
      <c r="F272" s="45">
        <v>35.299999999999997</v>
      </c>
      <c r="G272" s="45">
        <v>35.299999999999997</v>
      </c>
      <c r="H272" s="45">
        <v>35.299999999999997</v>
      </c>
    </row>
    <row r="273" spans="2:10" s="35" customFormat="1" ht="33" customHeight="1" x14ac:dyDescent="0.25">
      <c r="B273" s="49">
        <f t="shared" si="10"/>
        <v>45555</v>
      </c>
      <c r="C273" s="158" t="s">
        <v>50</v>
      </c>
      <c r="D273" s="29" t="s">
        <v>50</v>
      </c>
      <c r="E273" s="45" t="s">
        <v>50</v>
      </c>
      <c r="F273" s="45" t="s">
        <v>50</v>
      </c>
      <c r="G273" s="45" t="s">
        <v>50</v>
      </c>
      <c r="H273" s="45" t="s">
        <v>50</v>
      </c>
    </row>
    <row r="274" spans="2:10" s="35" customFormat="1" ht="33" customHeight="1" x14ac:dyDescent="0.25">
      <c r="B274" s="49">
        <f t="shared" si="10"/>
        <v>45556</v>
      </c>
      <c r="C274" s="158" t="s">
        <v>52</v>
      </c>
      <c r="D274" s="29">
        <v>59</v>
      </c>
      <c r="E274" s="45">
        <v>2021.34</v>
      </c>
      <c r="F274" s="45">
        <v>34.26</v>
      </c>
      <c r="G274" s="45">
        <v>34.26</v>
      </c>
      <c r="H274" s="45">
        <v>34.26</v>
      </c>
    </row>
    <row r="275" spans="2:10" s="35" customFormat="1" ht="33" customHeight="1" x14ac:dyDescent="0.25">
      <c r="B275" s="49">
        <f t="shared" si="10"/>
        <v>45557</v>
      </c>
      <c r="C275" s="158" t="s">
        <v>50</v>
      </c>
      <c r="D275" s="29" t="s">
        <v>50</v>
      </c>
      <c r="E275" s="45" t="s">
        <v>50</v>
      </c>
      <c r="F275" s="45" t="s">
        <v>50</v>
      </c>
      <c r="G275" s="45" t="s">
        <v>50</v>
      </c>
      <c r="H275" s="45" t="s">
        <v>50</v>
      </c>
    </row>
    <row r="276" spans="2:10" s="35" customFormat="1" ht="33" customHeight="1" x14ac:dyDescent="0.25">
      <c r="B276" s="49">
        <f t="shared" si="10"/>
        <v>45558</v>
      </c>
      <c r="C276" s="158" t="s">
        <v>50</v>
      </c>
      <c r="D276" s="29" t="s">
        <v>50</v>
      </c>
      <c r="E276" s="45" t="s">
        <v>50</v>
      </c>
      <c r="F276" s="45" t="s">
        <v>50</v>
      </c>
      <c r="G276" s="45" t="s">
        <v>50</v>
      </c>
      <c r="H276" s="45" t="s">
        <v>50</v>
      </c>
    </row>
    <row r="277" spans="2:10" s="35" customFormat="1" ht="33" customHeight="1" x14ac:dyDescent="0.25">
      <c r="B277" s="49">
        <f t="shared" si="10"/>
        <v>45559</v>
      </c>
      <c r="C277" s="158" t="s">
        <v>52</v>
      </c>
      <c r="D277" s="29">
        <v>43</v>
      </c>
      <c r="E277" s="45">
        <v>1528.6499999999999</v>
      </c>
      <c r="F277" s="45">
        <v>35.549999999999997</v>
      </c>
      <c r="G277" s="45">
        <v>35.549999999999997</v>
      </c>
      <c r="H277" s="45">
        <v>35.549999999999997</v>
      </c>
    </row>
    <row r="278" spans="2:10" s="35" customFormat="1" ht="33" customHeight="1" x14ac:dyDescent="0.25">
      <c r="B278" s="49">
        <f t="shared" si="10"/>
        <v>45560</v>
      </c>
      <c r="C278" s="158" t="str">
        <f t="shared" si="9"/>
        <v/>
      </c>
      <c r="D278" s="29" t="str">
        <f>IF('[1]Accion de Balance'!$BC1645=0,"",'[1]Accion de Balance'!$BC1645/1000)</f>
        <v/>
      </c>
      <c r="E278" s="45" t="str">
        <f>IF('[1]Accion de Balance'!$BA1645=0,"",'[1]Accion de Balance'!$BD1645)</f>
        <v/>
      </c>
      <c r="F278" s="45" t="str">
        <f>IF('[1]Accion de Balance'!$BA1645=0,"",'[1]Accion de Balance'!$BE1645)</f>
        <v/>
      </c>
      <c r="G278" s="45" t="str">
        <f>IF('[1]Accion de Balance'!$BA1645=0,"",'[1]Accion de Balance'!$BF1645)</f>
        <v/>
      </c>
      <c r="H278" s="45" t="str">
        <f>IF('[1]Accion de Balance'!$BA1645=0,"",'[1]Accion de Balance'!$BG1645)</f>
        <v/>
      </c>
    </row>
    <row r="279" spans="2:10" s="35" customFormat="1" ht="33" customHeight="1" x14ac:dyDescent="0.25">
      <c r="B279" s="49">
        <f t="shared" si="10"/>
        <v>45561</v>
      </c>
      <c r="C279" s="158" t="str">
        <f t="shared" si="9"/>
        <v/>
      </c>
      <c r="D279" s="29" t="str">
        <f>IF('[1]Accion de Balance'!$BC1646=0,"",'[1]Accion de Balance'!$BC1646/1000)</f>
        <v/>
      </c>
      <c r="E279" s="45" t="str">
        <f>IF('[1]Accion de Balance'!$BA1646=0,"",'[1]Accion de Balance'!$BD1646)</f>
        <v/>
      </c>
      <c r="F279" s="45" t="str">
        <f>IF('[1]Accion de Balance'!$BA1646=0,"",'[1]Accion de Balance'!$BE1646)</f>
        <v/>
      </c>
      <c r="G279" s="45" t="str">
        <f>IF('[1]Accion de Balance'!$BA1646=0,"",'[1]Accion de Balance'!$BF1646)</f>
        <v/>
      </c>
      <c r="H279" s="45" t="str">
        <f>IF('[1]Accion de Balance'!$BA1646=0,"",'[1]Accion de Balance'!$BG1646)</f>
        <v/>
      </c>
    </row>
    <row r="280" spans="2:10" s="35" customFormat="1" ht="33" customHeight="1" x14ac:dyDescent="0.25">
      <c r="B280" s="49">
        <f t="shared" si="10"/>
        <v>45562</v>
      </c>
      <c r="C280" s="158" t="str">
        <f t="shared" si="9"/>
        <v/>
      </c>
      <c r="D280" s="29" t="str">
        <f>IF('[1]Accion de Balance'!$BC1647=0,"",'[1]Accion de Balance'!$BC1647/1000)</f>
        <v/>
      </c>
      <c r="E280" s="45" t="str">
        <f>IF('[1]Accion de Balance'!$BA1647=0,"",'[1]Accion de Balance'!$BD1647)</f>
        <v/>
      </c>
      <c r="F280" s="45" t="str">
        <f>IF('[1]Accion de Balance'!$BA1647=0,"",'[1]Accion de Balance'!$BE1647)</f>
        <v/>
      </c>
      <c r="G280" s="45" t="str">
        <f>IF('[1]Accion de Balance'!$BA1647=0,"",'[1]Accion de Balance'!$BF1647)</f>
        <v/>
      </c>
      <c r="H280" s="45" t="str">
        <f>IF('[1]Accion de Balance'!$BA1647=0,"",'[1]Accion de Balance'!$BG1647)</f>
        <v/>
      </c>
      <c r="I280" s="76"/>
      <c r="J280" s="76"/>
    </row>
    <row r="281" spans="2:10" s="35" customFormat="1" ht="33" customHeight="1" x14ac:dyDescent="0.25">
      <c r="B281" s="49">
        <f t="shared" si="10"/>
        <v>45563</v>
      </c>
      <c r="C281" s="158" t="s">
        <v>52</v>
      </c>
      <c r="D281" s="29">
        <v>468</v>
      </c>
      <c r="E281" s="45">
        <v>17503.2</v>
      </c>
      <c r="F281" s="45">
        <v>37.4</v>
      </c>
      <c r="G281" s="45">
        <v>37.4</v>
      </c>
      <c r="H281" s="45">
        <v>37.4</v>
      </c>
    </row>
    <row r="282" spans="2:10" s="35" customFormat="1" ht="33" customHeight="1" x14ac:dyDescent="0.25">
      <c r="B282" s="49">
        <f t="shared" si="10"/>
        <v>45564</v>
      </c>
      <c r="C282" s="158" t="s">
        <v>50</v>
      </c>
      <c r="D282" s="29" t="s">
        <v>50</v>
      </c>
      <c r="E282" s="45" t="s">
        <v>50</v>
      </c>
      <c r="F282" s="45" t="s">
        <v>50</v>
      </c>
      <c r="G282" s="45" t="s">
        <v>50</v>
      </c>
      <c r="H282" s="45" t="s">
        <v>50</v>
      </c>
    </row>
    <row r="283" spans="2:10" s="35" customFormat="1" ht="33" customHeight="1" x14ac:dyDescent="0.25">
      <c r="B283" s="49">
        <f t="shared" si="10"/>
        <v>45565</v>
      </c>
      <c r="C283" s="158" t="s">
        <v>50</v>
      </c>
      <c r="D283" s="29" t="s">
        <v>50</v>
      </c>
      <c r="E283" s="45" t="s">
        <v>50</v>
      </c>
      <c r="F283" s="45" t="s">
        <v>50</v>
      </c>
      <c r="G283" s="45" t="s">
        <v>50</v>
      </c>
      <c r="H283" s="45" t="s">
        <v>50</v>
      </c>
    </row>
    <row r="284" spans="2:10" s="35" customFormat="1" ht="33" customHeight="1" x14ac:dyDescent="0.25">
      <c r="B284" s="49">
        <f t="shared" si="10"/>
        <v>45566</v>
      </c>
      <c r="C284" s="158" t="s">
        <v>52</v>
      </c>
      <c r="D284" s="29">
        <v>66</v>
      </c>
      <c r="E284" s="45">
        <v>2569.38</v>
      </c>
      <c r="F284" s="45">
        <v>38.93</v>
      </c>
      <c r="G284" s="45">
        <v>38.93</v>
      </c>
      <c r="H284" s="45">
        <v>38.93</v>
      </c>
    </row>
    <row r="285" spans="2:10" s="35" customFormat="1" ht="33" customHeight="1" x14ac:dyDescent="0.25">
      <c r="B285" s="49">
        <f t="shared" si="10"/>
        <v>45567</v>
      </c>
      <c r="C285" s="158" t="s">
        <v>50</v>
      </c>
      <c r="D285" s="29" t="s">
        <v>50</v>
      </c>
      <c r="E285" s="45" t="s">
        <v>50</v>
      </c>
      <c r="F285" s="45" t="s">
        <v>50</v>
      </c>
      <c r="G285" s="45" t="s">
        <v>50</v>
      </c>
      <c r="H285" s="45" t="s">
        <v>50</v>
      </c>
    </row>
    <row r="286" spans="2:10" s="35" customFormat="1" ht="33" customHeight="1" x14ac:dyDescent="0.25">
      <c r="B286" s="49">
        <f t="shared" si="10"/>
        <v>45568</v>
      </c>
      <c r="C286" s="158" t="s">
        <v>52</v>
      </c>
      <c r="D286" s="29">
        <v>35</v>
      </c>
      <c r="E286" s="45">
        <v>1359.75</v>
      </c>
      <c r="F286" s="45">
        <v>38.85</v>
      </c>
      <c r="G286" s="45">
        <v>38.85</v>
      </c>
      <c r="H286" s="45">
        <v>38.85</v>
      </c>
    </row>
    <row r="287" spans="2:10" s="35" customFormat="1" ht="33" customHeight="1" x14ac:dyDescent="0.25">
      <c r="B287" s="49">
        <f t="shared" si="10"/>
        <v>45569</v>
      </c>
      <c r="C287" s="158" t="s">
        <v>50</v>
      </c>
      <c r="D287" s="29" t="s">
        <v>50</v>
      </c>
      <c r="E287" s="45" t="s">
        <v>50</v>
      </c>
      <c r="F287" s="45" t="s">
        <v>50</v>
      </c>
      <c r="G287" s="45" t="s">
        <v>50</v>
      </c>
      <c r="H287" s="45" t="s">
        <v>50</v>
      </c>
    </row>
    <row r="288" spans="2:10" s="35" customFormat="1" ht="33" customHeight="1" x14ac:dyDescent="0.25">
      <c r="B288" s="49">
        <f t="shared" si="10"/>
        <v>45570</v>
      </c>
      <c r="C288" s="158" t="s">
        <v>52</v>
      </c>
      <c r="D288" s="29">
        <v>324</v>
      </c>
      <c r="E288" s="45">
        <v>12960</v>
      </c>
      <c r="F288" s="45">
        <v>40</v>
      </c>
      <c r="G288" s="45">
        <v>40</v>
      </c>
      <c r="H288" s="45">
        <v>40</v>
      </c>
    </row>
    <row r="289" spans="2:8" s="35" customFormat="1" ht="33" customHeight="1" x14ac:dyDescent="0.25">
      <c r="B289" s="49">
        <f t="shared" si="10"/>
        <v>45571</v>
      </c>
      <c r="C289" s="158" t="s">
        <v>50</v>
      </c>
      <c r="D289" s="29" t="s">
        <v>50</v>
      </c>
      <c r="E289" s="45"/>
      <c r="F289" s="45" t="s">
        <v>50</v>
      </c>
      <c r="G289" s="45" t="s">
        <v>50</v>
      </c>
      <c r="H289" s="45" t="s">
        <v>50</v>
      </c>
    </row>
    <row r="290" spans="2:8" s="35" customFormat="1" ht="33" customHeight="1" x14ac:dyDescent="0.25">
      <c r="B290" s="49">
        <f t="shared" si="10"/>
        <v>45572</v>
      </c>
      <c r="C290" s="158" t="s">
        <v>50</v>
      </c>
      <c r="D290" s="29" t="s">
        <v>50</v>
      </c>
      <c r="E290" s="45" t="s">
        <v>50</v>
      </c>
      <c r="F290" s="45" t="s">
        <v>50</v>
      </c>
      <c r="G290" s="45" t="s">
        <v>50</v>
      </c>
      <c r="H290" s="45" t="s">
        <v>50</v>
      </c>
    </row>
    <row r="291" spans="2:8" s="35" customFormat="1" ht="33" customHeight="1" x14ac:dyDescent="0.25">
      <c r="B291" s="49">
        <f t="shared" si="10"/>
        <v>45573</v>
      </c>
      <c r="C291" s="158" t="s">
        <v>52</v>
      </c>
      <c r="D291" s="29">
        <v>128</v>
      </c>
      <c r="E291" s="45">
        <v>5094.3999999999996</v>
      </c>
      <c r="F291" s="45">
        <v>39.799999999999997</v>
      </c>
      <c r="G291" s="45">
        <v>39.799999999999997</v>
      </c>
      <c r="H291" s="45">
        <v>39.799999999999997</v>
      </c>
    </row>
    <row r="292" spans="2:8" s="35" customFormat="1" ht="33" customHeight="1" x14ac:dyDescent="0.25">
      <c r="B292" s="49">
        <f t="shared" si="10"/>
        <v>45574</v>
      </c>
      <c r="C292" s="158" t="s">
        <v>50</v>
      </c>
      <c r="D292" s="29" t="s">
        <v>50</v>
      </c>
      <c r="E292" s="45" t="s">
        <v>50</v>
      </c>
      <c r="F292" s="45" t="s">
        <v>50</v>
      </c>
      <c r="G292" s="45" t="s">
        <v>50</v>
      </c>
      <c r="H292" s="45" t="s">
        <v>50</v>
      </c>
    </row>
    <row r="293" spans="2:8" s="35" customFormat="1" ht="33" customHeight="1" x14ac:dyDescent="0.25">
      <c r="B293" s="49">
        <f t="shared" si="10"/>
        <v>45575</v>
      </c>
      <c r="C293" s="158" t="s">
        <v>52</v>
      </c>
      <c r="D293" s="29">
        <v>37</v>
      </c>
      <c r="E293" s="45">
        <v>1420.8</v>
      </c>
      <c r="F293" s="45">
        <v>38.4</v>
      </c>
      <c r="G293" s="45">
        <v>38.4</v>
      </c>
      <c r="H293" s="45">
        <v>38.4</v>
      </c>
    </row>
    <row r="294" spans="2:8" s="35" customFormat="1" ht="33" customHeight="1" x14ac:dyDescent="0.25">
      <c r="B294" s="49">
        <f t="shared" si="10"/>
        <v>45576</v>
      </c>
      <c r="C294" s="158" t="s">
        <v>50</v>
      </c>
      <c r="D294" s="29" t="s">
        <v>50</v>
      </c>
      <c r="E294" s="45" t="s">
        <v>50</v>
      </c>
      <c r="F294" s="45" t="s">
        <v>50</v>
      </c>
      <c r="G294" s="45" t="s">
        <v>50</v>
      </c>
      <c r="H294" s="45" t="s">
        <v>50</v>
      </c>
    </row>
    <row r="295" spans="2:8" s="35" customFormat="1" ht="33" customHeight="1" x14ac:dyDescent="0.25">
      <c r="B295" s="49">
        <f t="shared" si="10"/>
        <v>45577</v>
      </c>
      <c r="C295" s="158" t="s">
        <v>52</v>
      </c>
      <c r="D295" s="29">
        <v>15</v>
      </c>
      <c r="E295" s="45">
        <v>589.5</v>
      </c>
      <c r="F295" s="45">
        <v>39.299999999999997</v>
      </c>
      <c r="G295" s="45">
        <v>39.299999999999997</v>
      </c>
      <c r="H295" s="45">
        <v>39.299999999999997</v>
      </c>
    </row>
    <row r="296" spans="2:8" s="35" customFormat="1" ht="33" customHeight="1" x14ac:dyDescent="0.25">
      <c r="B296" s="49">
        <f t="shared" si="10"/>
        <v>45578</v>
      </c>
      <c r="C296" s="158" t="s">
        <v>50</v>
      </c>
      <c r="D296" s="29" t="s">
        <v>50</v>
      </c>
      <c r="E296" s="45" t="s">
        <v>50</v>
      </c>
      <c r="F296" s="45" t="s">
        <v>50</v>
      </c>
      <c r="G296" s="45" t="s">
        <v>50</v>
      </c>
      <c r="H296" s="45" t="s">
        <v>50</v>
      </c>
    </row>
    <row r="297" spans="2:8" s="35" customFormat="1" ht="33" customHeight="1" x14ac:dyDescent="0.25">
      <c r="B297" s="49">
        <f t="shared" si="10"/>
        <v>45579</v>
      </c>
      <c r="C297" s="158" t="s">
        <v>50</v>
      </c>
      <c r="D297" s="29" t="s">
        <v>50</v>
      </c>
      <c r="E297" s="45"/>
      <c r="F297" s="45" t="s">
        <v>50</v>
      </c>
      <c r="G297" s="45" t="s">
        <v>50</v>
      </c>
      <c r="H297" s="45" t="s">
        <v>50</v>
      </c>
    </row>
    <row r="298" spans="2:8" s="35" customFormat="1" ht="33" customHeight="1" x14ac:dyDescent="0.25">
      <c r="B298" s="49">
        <f t="shared" si="10"/>
        <v>45580</v>
      </c>
      <c r="C298" s="158" t="s">
        <v>52</v>
      </c>
      <c r="D298" s="29">
        <v>159</v>
      </c>
      <c r="E298" s="45">
        <v>6248.7</v>
      </c>
      <c r="F298" s="45">
        <v>39.299999999999997</v>
      </c>
      <c r="G298" s="45">
        <v>39.299999999999997</v>
      </c>
      <c r="H298" s="45">
        <v>39.299999999999997</v>
      </c>
    </row>
    <row r="299" spans="2:8" s="35" customFormat="1" ht="33" customHeight="1" x14ac:dyDescent="0.25">
      <c r="B299" s="49">
        <f t="shared" si="10"/>
        <v>45581</v>
      </c>
      <c r="C299" s="158" t="s">
        <v>50</v>
      </c>
      <c r="D299" s="29" t="s">
        <v>50</v>
      </c>
      <c r="E299" s="45"/>
      <c r="F299" s="45" t="s">
        <v>50</v>
      </c>
      <c r="G299" s="45" t="s">
        <v>50</v>
      </c>
      <c r="H299" s="45" t="s">
        <v>50</v>
      </c>
    </row>
    <row r="300" spans="2:8" s="35" customFormat="1" ht="33" customHeight="1" x14ac:dyDescent="0.25">
      <c r="B300" s="49">
        <f t="shared" si="10"/>
        <v>45582</v>
      </c>
      <c r="C300" s="158" t="s">
        <v>52</v>
      </c>
      <c r="D300" s="29">
        <v>43</v>
      </c>
      <c r="E300" s="45">
        <v>1689.8999999999999</v>
      </c>
      <c r="F300" s="45">
        <v>39.299999999999997</v>
      </c>
      <c r="G300" s="45">
        <v>39.299999999999997</v>
      </c>
      <c r="H300" s="45">
        <v>39.299999999999997</v>
      </c>
    </row>
    <row r="301" spans="2:8" s="35" customFormat="1" ht="33" customHeight="1" x14ac:dyDescent="0.25">
      <c r="B301" s="49">
        <f t="shared" si="10"/>
        <v>45583</v>
      </c>
      <c r="C301" s="158" t="s">
        <v>50</v>
      </c>
      <c r="D301" s="29" t="s">
        <v>50</v>
      </c>
      <c r="E301" s="45" t="s">
        <v>50</v>
      </c>
      <c r="F301" s="45" t="s">
        <v>50</v>
      </c>
      <c r="G301" s="45" t="s">
        <v>50</v>
      </c>
      <c r="H301" s="45" t="s">
        <v>50</v>
      </c>
    </row>
    <row r="302" spans="2:8" s="35" customFormat="1" ht="33" customHeight="1" x14ac:dyDescent="0.25">
      <c r="B302" s="49">
        <f t="shared" si="10"/>
        <v>45584</v>
      </c>
      <c r="C302" s="158" t="s">
        <v>52</v>
      </c>
      <c r="D302" s="29">
        <v>64</v>
      </c>
      <c r="E302" s="45">
        <v>2503.04</v>
      </c>
      <c r="F302" s="45">
        <v>39.11</v>
      </c>
      <c r="G302" s="45">
        <v>39.11</v>
      </c>
      <c r="H302" s="45">
        <v>39.11</v>
      </c>
    </row>
    <row r="303" spans="2:8" s="35" customFormat="1" ht="33" customHeight="1" x14ac:dyDescent="0.25">
      <c r="B303" s="49">
        <f t="shared" si="10"/>
        <v>45585</v>
      </c>
      <c r="C303" s="158" t="s">
        <v>50</v>
      </c>
      <c r="D303" s="29" t="s">
        <v>50</v>
      </c>
      <c r="E303" s="45" t="s">
        <v>50</v>
      </c>
      <c r="F303" s="45" t="s">
        <v>50</v>
      </c>
      <c r="G303" s="45" t="s">
        <v>50</v>
      </c>
      <c r="H303" s="45" t="s">
        <v>50</v>
      </c>
    </row>
    <row r="304" spans="2:8" s="35" customFormat="1" ht="33" customHeight="1" x14ac:dyDescent="0.25">
      <c r="B304" s="49">
        <f t="shared" si="10"/>
        <v>45586</v>
      </c>
      <c r="C304" s="158" t="s">
        <v>50</v>
      </c>
      <c r="D304" s="29" t="s">
        <v>50</v>
      </c>
      <c r="E304" s="45" t="s">
        <v>50</v>
      </c>
      <c r="F304" s="45" t="s">
        <v>50</v>
      </c>
      <c r="G304" s="45" t="s">
        <v>50</v>
      </c>
      <c r="H304" s="45" t="s">
        <v>50</v>
      </c>
    </row>
    <row r="305" spans="2:8" s="35" customFormat="1" ht="33" customHeight="1" x14ac:dyDescent="0.25">
      <c r="B305" s="49">
        <f t="shared" si="10"/>
        <v>45587</v>
      </c>
      <c r="C305" s="158" t="s">
        <v>52</v>
      </c>
      <c r="D305" s="29">
        <v>191</v>
      </c>
      <c r="E305" s="45">
        <v>7544.5</v>
      </c>
      <c r="F305" s="45">
        <v>39.5</v>
      </c>
      <c r="G305" s="45">
        <v>39.5</v>
      </c>
      <c r="H305" s="45">
        <v>39.5</v>
      </c>
    </row>
    <row r="306" spans="2:8" s="35" customFormat="1" ht="33" customHeight="1" x14ac:dyDescent="0.25">
      <c r="B306" s="49">
        <f t="shared" si="10"/>
        <v>45588</v>
      </c>
      <c r="C306" s="158" t="s">
        <v>50</v>
      </c>
      <c r="D306" s="29" t="s">
        <v>50</v>
      </c>
      <c r="E306" s="45" t="s">
        <v>50</v>
      </c>
      <c r="F306" s="45" t="s">
        <v>50</v>
      </c>
      <c r="G306" s="45" t="s">
        <v>50</v>
      </c>
      <c r="H306" s="45" t="s">
        <v>50</v>
      </c>
    </row>
    <row r="307" spans="2:8" s="35" customFormat="1" ht="33" customHeight="1" x14ac:dyDescent="0.25">
      <c r="B307" s="49">
        <f t="shared" si="10"/>
        <v>45589</v>
      </c>
      <c r="C307" s="158" t="s">
        <v>52</v>
      </c>
      <c r="D307" s="29">
        <v>64</v>
      </c>
      <c r="E307" s="45">
        <v>2617.6</v>
      </c>
      <c r="F307" s="45">
        <v>40.9</v>
      </c>
      <c r="G307" s="45">
        <v>40.9</v>
      </c>
      <c r="H307" s="45">
        <v>40.9</v>
      </c>
    </row>
    <row r="308" spans="2:8" s="35" customFormat="1" ht="33" customHeight="1" x14ac:dyDescent="0.25">
      <c r="B308" s="49">
        <f t="shared" si="10"/>
        <v>45590</v>
      </c>
      <c r="C308" s="158" t="s">
        <v>50</v>
      </c>
      <c r="D308" s="29" t="s">
        <v>50</v>
      </c>
      <c r="E308" s="45" t="s">
        <v>50</v>
      </c>
      <c r="F308" s="45" t="s">
        <v>50</v>
      </c>
      <c r="G308" s="45" t="s">
        <v>50</v>
      </c>
      <c r="H308" s="45" t="s">
        <v>50</v>
      </c>
    </row>
    <row r="309" spans="2:8" s="35" customFormat="1" ht="33" customHeight="1" x14ac:dyDescent="0.25">
      <c r="B309" s="49">
        <f t="shared" si="10"/>
        <v>45591</v>
      </c>
      <c r="C309" s="158" t="s">
        <v>51</v>
      </c>
      <c r="D309" s="29">
        <v>-369</v>
      </c>
      <c r="E309" s="45">
        <v>-15534.9</v>
      </c>
      <c r="F309" s="45">
        <v>42.1</v>
      </c>
      <c r="G309" s="45">
        <v>42.1</v>
      </c>
      <c r="H309" s="45">
        <v>42.1</v>
      </c>
    </row>
    <row r="310" spans="2:8" s="35" customFormat="1" ht="33" customHeight="1" x14ac:dyDescent="0.25">
      <c r="B310" s="49">
        <f t="shared" si="10"/>
        <v>45592</v>
      </c>
      <c r="C310" s="158" t="s">
        <v>50</v>
      </c>
      <c r="D310" s="29" t="s">
        <v>50</v>
      </c>
      <c r="E310" s="45" t="s">
        <v>50</v>
      </c>
      <c r="F310" s="45" t="s">
        <v>50</v>
      </c>
      <c r="G310" s="45" t="s">
        <v>50</v>
      </c>
      <c r="H310" s="45" t="s">
        <v>50</v>
      </c>
    </row>
    <row r="311" spans="2:8" s="35" customFormat="1" ht="33" customHeight="1" x14ac:dyDescent="0.25">
      <c r="B311" s="49">
        <f t="shared" si="10"/>
        <v>45593</v>
      </c>
      <c r="C311" s="158" t="s">
        <v>50</v>
      </c>
      <c r="D311" s="29" t="s">
        <v>50</v>
      </c>
      <c r="E311" s="45" t="s">
        <v>50</v>
      </c>
      <c r="F311" s="45" t="s">
        <v>50</v>
      </c>
      <c r="G311" s="45" t="s">
        <v>50</v>
      </c>
      <c r="H311" s="45" t="s">
        <v>50</v>
      </c>
    </row>
    <row r="312" spans="2:8" s="35" customFormat="1" ht="33" customHeight="1" x14ac:dyDescent="0.25">
      <c r="B312" s="49">
        <f t="shared" si="10"/>
        <v>45594</v>
      </c>
      <c r="C312" s="158" t="s">
        <v>52</v>
      </c>
      <c r="D312" s="29">
        <v>287</v>
      </c>
      <c r="E312" s="45">
        <v>12033.91</v>
      </c>
      <c r="F312" s="45">
        <v>41.93</v>
      </c>
      <c r="G312" s="45">
        <v>41.93</v>
      </c>
      <c r="H312" s="45">
        <v>41.93</v>
      </c>
    </row>
    <row r="313" spans="2:8" s="35" customFormat="1" ht="33" customHeight="1" x14ac:dyDescent="0.25">
      <c r="B313" s="49">
        <f t="shared" si="10"/>
        <v>45595</v>
      </c>
      <c r="C313" s="158" t="s">
        <v>50</v>
      </c>
      <c r="D313" s="29" t="s">
        <v>50</v>
      </c>
      <c r="E313" s="45" t="s">
        <v>50</v>
      </c>
      <c r="F313" s="45" t="s">
        <v>50</v>
      </c>
      <c r="G313" s="45" t="s">
        <v>50</v>
      </c>
      <c r="H313" s="45" t="s">
        <v>50</v>
      </c>
    </row>
    <row r="314" spans="2:8" s="35" customFormat="1" ht="33" customHeight="1" x14ac:dyDescent="0.25">
      <c r="B314" s="49">
        <f t="shared" si="10"/>
        <v>45596</v>
      </c>
      <c r="C314" s="158" t="s">
        <v>52</v>
      </c>
      <c r="D314" s="29">
        <v>267</v>
      </c>
      <c r="E314" s="45">
        <v>11200.65</v>
      </c>
      <c r="F314" s="45">
        <v>41.949999999999996</v>
      </c>
      <c r="G314" s="45">
        <v>41.949999999999996</v>
      </c>
      <c r="H314" s="45">
        <v>41.949999999999996</v>
      </c>
    </row>
    <row r="315" spans="2:8" s="35" customFormat="1" ht="33" customHeight="1" x14ac:dyDescent="0.25">
      <c r="B315" s="49">
        <f t="shared" si="10"/>
        <v>45597</v>
      </c>
      <c r="C315" s="158" t="s">
        <v>50</v>
      </c>
      <c r="D315" s="29" t="s">
        <v>50</v>
      </c>
      <c r="E315" s="45" t="s">
        <v>50</v>
      </c>
      <c r="F315" s="45" t="s">
        <v>50</v>
      </c>
      <c r="G315" s="45" t="s">
        <v>50</v>
      </c>
      <c r="H315" s="45" t="s">
        <v>50</v>
      </c>
    </row>
    <row r="316" spans="2:8" s="35" customFormat="1" ht="33" customHeight="1" x14ac:dyDescent="0.25">
      <c r="B316" s="49">
        <f t="shared" si="10"/>
        <v>45598</v>
      </c>
      <c r="C316" s="158" t="s">
        <v>52</v>
      </c>
      <c r="D316" s="29">
        <v>77</v>
      </c>
      <c r="E316" s="45">
        <v>3049.2</v>
      </c>
      <c r="F316" s="45">
        <v>39.599999999999994</v>
      </c>
      <c r="G316" s="45">
        <v>39.599999999999994</v>
      </c>
      <c r="H316" s="45">
        <v>39.599999999999994</v>
      </c>
    </row>
    <row r="317" spans="2:8" s="35" customFormat="1" ht="33" customHeight="1" x14ac:dyDescent="0.25">
      <c r="B317" s="49">
        <f t="shared" si="10"/>
        <v>45599</v>
      </c>
      <c r="C317" s="158" t="s">
        <v>50</v>
      </c>
      <c r="D317" s="29" t="s">
        <v>50</v>
      </c>
      <c r="E317" s="45" t="s">
        <v>50</v>
      </c>
      <c r="F317" s="45" t="s">
        <v>50</v>
      </c>
      <c r="G317" s="45" t="s">
        <v>50</v>
      </c>
      <c r="H317" s="45" t="s">
        <v>50</v>
      </c>
    </row>
    <row r="318" spans="2:8" s="35" customFormat="1" ht="33" customHeight="1" x14ac:dyDescent="0.25">
      <c r="B318" s="49">
        <f t="shared" si="10"/>
        <v>45600</v>
      </c>
      <c r="C318" s="158" t="s">
        <v>50</v>
      </c>
      <c r="D318" s="29" t="s">
        <v>50</v>
      </c>
      <c r="E318" s="45" t="s">
        <v>50</v>
      </c>
      <c r="F318" s="45" t="s">
        <v>50</v>
      </c>
      <c r="G318" s="45" t="s">
        <v>50</v>
      </c>
      <c r="H318" s="45" t="s">
        <v>50</v>
      </c>
    </row>
    <row r="319" spans="2:8" s="35" customFormat="1" ht="33" customHeight="1" x14ac:dyDescent="0.25">
      <c r="B319" s="49">
        <f t="shared" si="10"/>
        <v>45601</v>
      </c>
      <c r="C319" s="158" t="s">
        <v>52</v>
      </c>
      <c r="D319" s="29">
        <v>52</v>
      </c>
      <c r="E319" s="45">
        <v>2069.6</v>
      </c>
      <c r="F319" s="45">
        <v>39.799999999999997</v>
      </c>
      <c r="G319" s="45">
        <v>39.799999999999997</v>
      </c>
      <c r="H319" s="45">
        <v>39.799999999999997</v>
      </c>
    </row>
    <row r="320" spans="2:8" s="35" customFormat="1" ht="33" customHeight="1" x14ac:dyDescent="0.25">
      <c r="B320" s="49">
        <f t="shared" si="10"/>
        <v>45602</v>
      </c>
      <c r="C320" s="158" t="s">
        <v>50</v>
      </c>
      <c r="D320" s="29" t="s">
        <v>50</v>
      </c>
      <c r="E320" s="45" t="s">
        <v>50</v>
      </c>
      <c r="F320" s="45"/>
      <c r="G320" s="45" t="s">
        <v>50</v>
      </c>
      <c r="H320" s="45" t="s">
        <v>50</v>
      </c>
    </row>
    <row r="321" spans="2:8" s="35" customFormat="1" ht="33" customHeight="1" x14ac:dyDescent="0.25">
      <c r="B321" s="49">
        <f t="shared" si="10"/>
        <v>45603</v>
      </c>
      <c r="C321" s="158" t="s">
        <v>52</v>
      </c>
      <c r="D321" s="29">
        <v>63</v>
      </c>
      <c r="E321" s="45">
        <v>2488.5</v>
      </c>
      <c r="F321" s="45">
        <v>39.5</v>
      </c>
      <c r="G321" s="45">
        <v>39.5</v>
      </c>
      <c r="H321" s="45">
        <v>39.5</v>
      </c>
    </row>
    <row r="322" spans="2:8" s="35" customFormat="1" ht="33" customHeight="1" x14ac:dyDescent="0.25">
      <c r="B322" s="49">
        <f t="shared" si="10"/>
        <v>45604</v>
      </c>
      <c r="C322" s="158" t="s">
        <v>50</v>
      </c>
      <c r="D322" s="29" t="s">
        <v>50</v>
      </c>
      <c r="E322" s="45" t="s">
        <v>50</v>
      </c>
      <c r="F322" s="45" t="s">
        <v>50</v>
      </c>
      <c r="G322" s="45" t="s">
        <v>50</v>
      </c>
      <c r="H322" s="45" t="s">
        <v>50</v>
      </c>
    </row>
    <row r="323" spans="2:8" s="35" customFormat="1" ht="33" customHeight="1" x14ac:dyDescent="0.25">
      <c r="B323" s="49">
        <f t="shared" si="10"/>
        <v>45605</v>
      </c>
      <c r="C323" s="158" t="s">
        <v>52</v>
      </c>
      <c r="D323" s="29">
        <v>155</v>
      </c>
      <c r="E323" s="45">
        <v>6554.25</v>
      </c>
      <c r="F323" s="45">
        <v>42.285483870967745</v>
      </c>
      <c r="G323" s="45">
        <v>42.285483870967745</v>
      </c>
      <c r="H323" s="45">
        <v>42.285483870967745</v>
      </c>
    </row>
    <row r="324" spans="2:8" s="35" customFormat="1" ht="33" customHeight="1" x14ac:dyDescent="0.25">
      <c r="B324" s="49">
        <f t="shared" si="10"/>
        <v>45606</v>
      </c>
      <c r="C324" s="158" t="s">
        <v>50</v>
      </c>
      <c r="D324" s="29" t="s">
        <v>50</v>
      </c>
      <c r="E324" s="45" t="s">
        <v>50</v>
      </c>
      <c r="F324" s="45" t="s">
        <v>50</v>
      </c>
      <c r="G324" s="45" t="s">
        <v>50</v>
      </c>
      <c r="H324" s="45" t="s">
        <v>50</v>
      </c>
    </row>
    <row r="325" spans="2:8" s="35" customFormat="1" ht="33" customHeight="1" x14ac:dyDescent="0.25">
      <c r="B325" s="49">
        <f t="shared" si="10"/>
        <v>45607</v>
      </c>
      <c r="C325" s="158" t="s">
        <v>50</v>
      </c>
      <c r="D325" s="29" t="s">
        <v>50</v>
      </c>
      <c r="E325" s="45" t="s">
        <v>50</v>
      </c>
      <c r="F325" s="45" t="s">
        <v>50</v>
      </c>
      <c r="G325" s="45" t="s">
        <v>50</v>
      </c>
      <c r="H325" s="45" t="s">
        <v>50</v>
      </c>
    </row>
    <row r="326" spans="2:8" s="35" customFormat="1" ht="33" customHeight="1" x14ac:dyDescent="0.25">
      <c r="B326" s="49">
        <f t="shared" si="10"/>
        <v>45608</v>
      </c>
      <c r="C326" s="158" t="s">
        <v>52</v>
      </c>
      <c r="D326" s="29">
        <v>186</v>
      </c>
      <c r="E326" s="45">
        <v>8063.1</v>
      </c>
      <c r="F326" s="45">
        <v>43.35</v>
      </c>
      <c r="G326" s="45">
        <v>43.35</v>
      </c>
      <c r="H326" s="45">
        <v>43.35</v>
      </c>
    </row>
    <row r="327" spans="2:8" s="35" customFormat="1" ht="33" customHeight="1" x14ac:dyDescent="0.25">
      <c r="B327" s="49">
        <f t="shared" si="10"/>
        <v>45609</v>
      </c>
      <c r="C327" s="158" t="s">
        <v>50</v>
      </c>
      <c r="D327" s="29" t="s">
        <v>50</v>
      </c>
      <c r="E327" s="45" t="s">
        <v>50</v>
      </c>
      <c r="F327" s="45" t="s">
        <v>50</v>
      </c>
      <c r="G327" s="45" t="s">
        <v>50</v>
      </c>
      <c r="H327" s="45" t="s">
        <v>50</v>
      </c>
    </row>
    <row r="328" spans="2:8" s="35" customFormat="1" ht="33" customHeight="1" x14ac:dyDescent="0.25">
      <c r="B328" s="49">
        <f t="shared" si="10"/>
        <v>45610</v>
      </c>
      <c r="C328" s="158" t="s">
        <v>52</v>
      </c>
      <c r="D328" s="29">
        <v>230</v>
      </c>
      <c r="E328" s="45">
        <v>9959</v>
      </c>
      <c r="F328" s="45">
        <v>43.3</v>
      </c>
      <c r="G328" s="45">
        <v>43.3</v>
      </c>
      <c r="H328" s="45">
        <v>43.3</v>
      </c>
    </row>
    <row r="329" spans="2:8" s="35" customFormat="1" ht="33" customHeight="1" x14ac:dyDescent="0.25">
      <c r="B329" s="49">
        <f t="shared" si="10"/>
        <v>45611</v>
      </c>
      <c r="C329" s="158" t="s">
        <v>50</v>
      </c>
      <c r="D329" s="29" t="s">
        <v>50</v>
      </c>
      <c r="E329" s="45"/>
      <c r="F329" s="45" t="s">
        <v>50</v>
      </c>
      <c r="G329" s="45" t="s">
        <v>50</v>
      </c>
      <c r="H329" s="45" t="s">
        <v>50</v>
      </c>
    </row>
    <row r="330" spans="2:8" s="35" customFormat="1" ht="33" customHeight="1" x14ac:dyDescent="0.25">
      <c r="B330" s="49">
        <f t="shared" si="10"/>
        <v>45612</v>
      </c>
      <c r="C330" s="158" t="s">
        <v>52</v>
      </c>
      <c r="D330" s="29">
        <v>43</v>
      </c>
      <c r="E330" s="45">
        <v>1973.7</v>
      </c>
      <c r="F330" s="45">
        <v>45.9</v>
      </c>
      <c r="G330" s="45">
        <v>45.9</v>
      </c>
      <c r="H330" s="45">
        <v>45.9</v>
      </c>
    </row>
    <row r="331" spans="2:8" s="35" customFormat="1" ht="33" customHeight="1" x14ac:dyDescent="0.25">
      <c r="B331" s="49">
        <f t="shared" si="10"/>
        <v>45613</v>
      </c>
      <c r="C331" s="158" t="s">
        <v>50</v>
      </c>
      <c r="D331" s="29" t="s">
        <v>50</v>
      </c>
      <c r="E331" s="45" t="s">
        <v>50</v>
      </c>
      <c r="F331" s="45" t="s">
        <v>50</v>
      </c>
      <c r="G331" s="45" t="s">
        <v>50</v>
      </c>
      <c r="H331" s="45" t="s">
        <v>50</v>
      </c>
    </row>
    <row r="332" spans="2:8" s="35" customFormat="1" ht="33" customHeight="1" x14ac:dyDescent="0.25">
      <c r="B332" s="49">
        <f t="shared" ref="B332:B375" si="11">B331+1</f>
        <v>45614</v>
      </c>
      <c r="C332" s="158" t="s">
        <v>50</v>
      </c>
      <c r="D332" s="29" t="s">
        <v>50</v>
      </c>
      <c r="E332" s="45" t="s">
        <v>50</v>
      </c>
      <c r="F332" s="45" t="s">
        <v>50</v>
      </c>
      <c r="G332" s="45" t="s">
        <v>50</v>
      </c>
      <c r="H332" s="45" t="s">
        <v>50</v>
      </c>
    </row>
    <row r="333" spans="2:8" s="35" customFormat="1" ht="33" customHeight="1" x14ac:dyDescent="0.25">
      <c r="B333" s="49">
        <f t="shared" si="11"/>
        <v>45615</v>
      </c>
      <c r="C333" s="158" t="s">
        <v>52</v>
      </c>
      <c r="D333" s="29">
        <v>215</v>
      </c>
      <c r="E333" s="45">
        <v>9976</v>
      </c>
      <c r="F333" s="45">
        <v>46.4</v>
      </c>
      <c r="G333" s="45">
        <v>46.4</v>
      </c>
      <c r="H333" s="45">
        <v>46.4</v>
      </c>
    </row>
    <row r="334" spans="2:8" s="35" customFormat="1" ht="33" customHeight="1" x14ac:dyDescent="0.25">
      <c r="B334" s="49">
        <f t="shared" si="11"/>
        <v>45616</v>
      </c>
      <c r="C334" s="158" t="s">
        <v>50</v>
      </c>
      <c r="D334" s="29" t="s">
        <v>50</v>
      </c>
      <c r="E334" s="45" t="s">
        <v>50</v>
      </c>
      <c r="F334" s="45" t="s">
        <v>50</v>
      </c>
      <c r="G334" s="45" t="s">
        <v>50</v>
      </c>
      <c r="H334" s="45" t="s">
        <v>50</v>
      </c>
    </row>
    <row r="335" spans="2:8" s="35" customFormat="1" ht="33" customHeight="1" x14ac:dyDescent="0.25">
      <c r="B335" s="49">
        <f t="shared" si="11"/>
        <v>45617</v>
      </c>
      <c r="C335" s="158" t="s">
        <v>52</v>
      </c>
      <c r="D335" s="29">
        <v>135</v>
      </c>
      <c r="E335" s="45">
        <v>6169.5</v>
      </c>
      <c r="F335" s="45">
        <v>45.7</v>
      </c>
      <c r="G335" s="45">
        <v>45.7</v>
      </c>
      <c r="H335" s="45">
        <v>45.7</v>
      </c>
    </row>
    <row r="336" spans="2:8" s="35" customFormat="1" ht="33" customHeight="1" x14ac:dyDescent="0.25">
      <c r="B336" s="49">
        <f t="shared" si="11"/>
        <v>45618</v>
      </c>
      <c r="C336" s="158" t="s">
        <v>50</v>
      </c>
      <c r="D336" s="29" t="s">
        <v>50</v>
      </c>
      <c r="E336" s="45" t="s">
        <v>50</v>
      </c>
      <c r="F336" s="45" t="s">
        <v>50</v>
      </c>
      <c r="G336" s="45" t="s">
        <v>50</v>
      </c>
      <c r="H336" s="45" t="s">
        <v>50</v>
      </c>
    </row>
    <row r="337" spans="2:8" s="35" customFormat="1" ht="33" customHeight="1" x14ac:dyDescent="0.25">
      <c r="B337" s="49">
        <f t="shared" si="11"/>
        <v>45619</v>
      </c>
      <c r="C337" s="158" t="s">
        <v>52</v>
      </c>
      <c r="D337" s="29">
        <v>267</v>
      </c>
      <c r="E337" s="45">
        <v>12869.400000000001</v>
      </c>
      <c r="F337" s="45">
        <v>48.2</v>
      </c>
      <c r="G337" s="45">
        <v>48.2</v>
      </c>
      <c r="H337" s="45">
        <v>48.2</v>
      </c>
    </row>
    <row r="338" spans="2:8" s="35" customFormat="1" ht="33" customHeight="1" x14ac:dyDescent="0.25">
      <c r="B338" s="49">
        <f t="shared" si="11"/>
        <v>45620</v>
      </c>
      <c r="C338" s="158" t="s">
        <v>50</v>
      </c>
      <c r="D338" s="29" t="s">
        <v>50</v>
      </c>
      <c r="E338" s="45" t="s">
        <v>50</v>
      </c>
      <c r="F338" s="45" t="s">
        <v>50</v>
      </c>
      <c r="G338" s="45" t="s">
        <v>50</v>
      </c>
      <c r="H338" s="45" t="s">
        <v>50</v>
      </c>
    </row>
    <row r="339" spans="2:8" s="35" customFormat="1" ht="33" customHeight="1" x14ac:dyDescent="0.25">
      <c r="B339" s="49">
        <f t="shared" si="11"/>
        <v>45621</v>
      </c>
      <c r="C339" s="158" t="s">
        <v>50</v>
      </c>
      <c r="D339" s="29" t="s">
        <v>50</v>
      </c>
      <c r="E339" s="45" t="s">
        <v>50</v>
      </c>
      <c r="F339" s="45" t="s">
        <v>50</v>
      </c>
      <c r="G339" s="45" t="s">
        <v>50</v>
      </c>
      <c r="H339" s="45" t="s">
        <v>50</v>
      </c>
    </row>
    <row r="340" spans="2:8" s="35" customFormat="1" ht="33" customHeight="1" x14ac:dyDescent="0.25">
      <c r="B340" s="49">
        <f t="shared" si="11"/>
        <v>45622</v>
      </c>
      <c r="C340" s="158" t="s">
        <v>52</v>
      </c>
      <c r="D340" s="29">
        <v>135</v>
      </c>
      <c r="E340" s="45">
        <v>6493.5</v>
      </c>
      <c r="F340" s="45">
        <v>48.1</v>
      </c>
      <c r="G340" s="45">
        <v>48.1</v>
      </c>
      <c r="H340" s="45">
        <v>48.1</v>
      </c>
    </row>
    <row r="341" spans="2:8" s="35" customFormat="1" ht="33" customHeight="1" x14ac:dyDescent="0.25">
      <c r="B341" s="49">
        <f t="shared" si="11"/>
        <v>45623</v>
      </c>
      <c r="C341" s="158" t="s">
        <v>50</v>
      </c>
      <c r="D341" s="29" t="s">
        <v>50</v>
      </c>
      <c r="E341" s="45" t="s">
        <v>50</v>
      </c>
      <c r="F341" s="45" t="s">
        <v>50</v>
      </c>
      <c r="G341" s="45" t="s">
        <v>50</v>
      </c>
      <c r="H341" s="45" t="s">
        <v>50</v>
      </c>
    </row>
    <row r="342" spans="2:8" s="35" customFormat="1" ht="33" customHeight="1" x14ac:dyDescent="0.25">
      <c r="B342" s="49">
        <f t="shared" si="11"/>
        <v>45624</v>
      </c>
      <c r="C342" s="158" t="s">
        <v>52</v>
      </c>
      <c r="D342" s="29">
        <v>142</v>
      </c>
      <c r="E342" s="45">
        <v>6588.8</v>
      </c>
      <c r="F342" s="45">
        <v>46.4</v>
      </c>
      <c r="G342" s="45">
        <v>46.4</v>
      </c>
      <c r="H342" s="45">
        <v>46.4</v>
      </c>
    </row>
    <row r="343" spans="2:8" s="35" customFormat="1" ht="33" customHeight="1" x14ac:dyDescent="0.25">
      <c r="B343" s="49">
        <f t="shared" si="11"/>
        <v>45625</v>
      </c>
      <c r="C343" s="158" t="s">
        <v>50</v>
      </c>
      <c r="D343" s="29" t="s">
        <v>50</v>
      </c>
      <c r="E343" s="45" t="s">
        <v>50</v>
      </c>
      <c r="F343" s="45" t="s">
        <v>50</v>
      </c>
      <c r="G343" s="45" t="s">
        <v>50</v>
      </c>
      <c r="H343" s="45" t="s">
        <v>50</v>
      </c>
    </row>
    <row r="344" spans="2:8" s="35" customFormat="1" ht="33" customHeight="1" x14ac:dyDescent="0.25">
      <c r="B344" s="49">
        <f t="shared" si="11"/>
        <v>45626</v>
      </c>
      <c r="C344" s="158" t="s">
        <v>52</v>
      </c>
      <c r="D344" s="29">
        <v>54</v>
      </c>
      <c r="E344" s="45">
        <v>2475.9</v>
      </c>
      <c r="F344" s="45">
        <v>45.85</v>
      </c>
      <c r="G344" s="45">
        <v>45.85</v>
      </c>
      <c r="H344" s="45">
        <v>45.85</v>
      </c>
    </row>
    <row r="345" spans="2:8" s="35" customFormat="1" ht="33" customHeight="1" x14ac:dyDescent="0.25">
      <c r="B345" s="49">
        <f t="shared" si="11"/>
        <v>45627</v>
      </c>
      <c r="C345" s="158" t="s">
        <v>50</v>
      </c>
      <c r="D345" s="29" t="s">
        <v>50</v>
      </c>
      <c r="E345" s="45" t="s">
        <v>50</v>
      </c>
      <c r="F345" s="45" t="s">
        <v>50</v>
      </c>
      <c r="G345" s="45" t="s">
        <v>50</v>
      </c>
      <c r="H345" s="45" t="s">
        <v>50</v>
      </c>
    </row>
    <row r="346" spans="2:8" s="35" customFormat="1" ht="33" customHeight="1" x14ac:dyDescent="0.25">
      <c r="B346" s="49">
        <f t="shared" si="11"/>
        <v>45628</v>
      </c>
      <c r="C346" s="158" t="s">
        <v>50</v>
      </c>
      <c r="D346" s="29" t="s">
        <v>50</v>
      </c>
      <c r="E346" s="45" t="s">
        <v>50</v>
      </c>
      <c r="F346" s="45" t="s">
        <v>50</v>
      </c>
      <c r="G346" s="45" t="s">
        <v>50</v>
      </c>
      <c r="H346" s="45" t="s">
        <v>50</v>
      </c>
    </row>
    <row r="347" spans="2:8" s="35" customFormat="1" ht="33" customHeight="1" x14ac:dyDescent="0.25">
      <c r="B347" s="49">
        <f t="shared" si="11"/>
        <v>45629</v>
      </c>
      <c r="C347" s="158" t="s">
        <v>51</v>
      </c>
      <c r="D347" s="29">
        <v>-14232</v>
      </c>
      <c r="E347" s="45">
        <v>-691260.2</v>
      </c>
      <c r="F347" s="45">
        <v>48.570840359752665</v>
      </c>
      <c r="G347" s="45">
        <v>48.570840359752665</v>
      </c>
      <c r="H347" s="45">
        <v>48.570840359752665</v>
      </c>
    </row>
    <row r="348" spans="2:8" s="35" customFormat="1" ht="33" customHeight="1" x14ac:dyDescent="0.25">
      <c r="B348" s="49">
        <f t="shared" si="11"/>
        <v>45630</v>
      </c>
      <c r="C348" s="158" t="s">
        <v>50</v>
      </c>
      <c r="D348" s="29" t="s">
        <v>50</v>
      </c>
      <c r="E348" s="45" t="s">
        <v>50</v>
      </c>
      <c r="F348" s="45" t="s">
        <v>50</v>
      </c>
      <c r="G348" s="45" t="s">
        <v>50</v>
      </c>
      <c r="H348" s="45" t="s">
        <v>50</v>
      </c>
    </row>
    <row r="349" spans="2:8" s="35" customFormat="1" ht="33" customHeight="1" x14ac:dyDescent="0.25">
      <c r="B349" s="49">
        <f t="shared" si="11"/>
        <v>45631</v>
      </c>
      <c r="C349" s="158" t="s">
        <v>52</v>
      </c>
      <c r="D349" s="29">
        <v>456</v>
      </c>
      <c r="E349" s="45">
        <v>21728.399999999998</v>
      </c>
      <c r="F349" s="45">
        <v>47.65</v>
      </c>
      <c r="G349" s="45">
        <v>47.65</v>
      </c>
      <c r="H349" s="45">
        <v>47.65</v>
      </c>
    </row>
    <row r="350" spans="2:8" s="35" customFormat="1" ht="33" customHeight="1" x14ac:dyDescent="0.25">
      <c r="B350" s="49">
        <f t="shared" si="11"/>
        <v>45632</v>
      </c>
      <c r="C350" s="158" t="s">
        <v>50</v>
      </c>
      <c r="D350" s="29" t="s">
        <v>50</v>
      </c>
      <c r="E350" s="45" t="s">
        <v>50</v>
      </c>
      <c r="F350" s="45" t="s">
        <v>50</v>
      </c>
      <c r="G350" s="45" t="s">
        <v>50</v>
      </c>
      <c r="H350" s="45" t="s">
        <v>50</v>
      </c>
    </row>
    <row r="351" spans="2:8" s="35" customFormat="1" ht="33" customHeight="1" x14ac:dyDescent="0.25">
      <c r="B351" s="49">
        <f t="shared" si="11"/>
        <v>45633</v>
      </c>
      <c r="C351" s="158" t="s">
        <v>52</v>
      </c>
      <c r="D351" s="29">
        <v>223</v>
      </c>
      <c r="E351" s="45">
        <v>10402.950000000001</v>
      </c>
      <c r="F351" s="45">
        <v>46.650000000000006</v>
      </c>
      <c r="G351" s="45">
        <v>46.650000000000006</v>
      </c>
      <c r="H351" s="45">
        <v>46.650000000000006</v>
      </c>
    </row>
    <row r="352" spans="2:8" s="35" customFormat="1" ht="33" customHeight="1" x14ac:dyDescent="0.25">
      <c r="B352" s="49">
        <f t="shared" si="11"/>
        <v>45634</v>
      </c>
      <c r="C352" s="158" t="s">
        <v>50</v>
      </c>
      <c r="D352" s="29" t="s">
        <v>50</v>
      </c>
      <c r="E352" s="45" t="s">
        <v>50</v>
      </c>
      <c r="F352" s="45" t="s">
        <v>50</v>
      </c>
      <c r="G352" s="45" t="s">
        <v>50</v>
      </c>
      <c r="H352" s="45" t="s">
        <v>50</v>
      </c>
    </row>
    <row r="353" spans="2:8" s="35" customFormat="1" ht="33" customHeight="1" x14ac:dyDescent="0.25">
      <c r="B353" s="49">
        <f t="shared" si="11"/>
        <v>45635</v>
      </c>
      <c r="C353" s="158" t="s">
        <v>50</v>
      </c>
      <c r="D353" s="29" t="s">
        <v>50</v>
      </c>
      <c r="E353" s="45" t="s">
        <v>50</v>
      </c>
      <c r="F353" s="45"/>
      <c r="G353" s="45" t="s">
        <v>50</v>
      </c>
      <c r="H353" s="45" t="s">
        <v>50</v>
      </c>
    </row>
    <row r="354" spans="2:8" s="35" customFormat="1" ht="33" customHeight="1" x14ac:dyDescent="0.25">
      <c r="B354" s="49">
        <f t="shared" si="11"/>
        <v>45636</v>
      </c>
      <c r="C354" s="158" t="s">
        <v>52</v>
      </c>
      <c r="D354" s="29">
        <v>231</v>
      </c>
      <c r="E354" s="45">
        <v>10591.35</v>
      </c>
      <c r="F354" s="45">
        <v>45.85</v>
      </c>
      <c r="G354" s="45">
        <v>45.85</v>
      </c>
      <c r="H354" s="45">
        <v>45.85</v>
      </c>
    </row>
    <row r="355" spans="2:8" s="35" customFormat="1" ht="33" customHeight="1" x14ac:dyDescent="0.25">
      <c r="B355" s="49">
        <f t="shared" si="11"/>
        <v>45637</v>
      </c>
      <c r="C355" s="158" t="s">
        <v>50</v>
      </c>
      <c r="D355" s="29" t="s">
        <v>50</v>
      </c>
      <c r="E355" s="45" t="s">
        <v>50</v>
      </c>
      <c r="F355" s="45" t="s">
        <v>50</v>
      </c>
      <c r="G355" s="45" t="s">
        <v>50</v>
      </c>
      <c r="H355" s="45" t="s">
        <v>50</v>
      </c>
    </row>
    <row r="356" spans="2:8" s="35" customFormat="1" ht="33" customHeight="1" x14ac:dyDescent="0.25">
      <c r="B356" s="49">
        <f t="shared" si="11"/>
        <v>45638</v>
      </c>
      <c r="C356" s="158" t="s">
        <v>52</v>
      </c>
      <c r="D356" s="29">
        <v>111</v>
      </c>
      <c r="E356" s="45">
        <v>5056.05</v>
      </c>
      <c r="F356" s="45">
        <v>45.550000000000004</v>
      </c>
      <c r="G356" s="45">
        <v>45.550000000000004</v>
      </c>
      <c r="H356" s="45">
        <v>45.550000000000004</v>
      </c>
    </row>
    <row r="357" spans="2:8" s="35" customFormat="1" ht="33" customHeight="1" x14ac:dyDescent="0.25">
      <c r="B357" s="49">
        <f t="shared" si="11"/>
        <v>45639</v>
      </c>
      <c r="C357" s="158" t="s">
        <v>50</v>
      </c>
      <c r="D357" s="29" t="s">
        <v>50</v>
      </c>
      <c r="E357" s="45" t="s">
        <v>50</v>
      </c>
      <c r="F357" s="45" t="s">
        <v>50</v>
      </c>
      <c r="G357" s="45" t="s">
        <v>50</v>
      </c>
      <c r="H357" s="45" t="s">
        <v>50</v>
      </c>
    </row>
    <row r="358" spans="2:8" s="35" customFormat="1" ht="33" customHeight="1" x14ac:dyDescent="0.25">
      <c r="B358" s="49">
        <f t="shared" si="11"/>
        <v>45640</v>
      </c>
      <c r="C358" s="158" t="s">
        <v>52</v>
      </c>
      <c r="D358" s="29">
        <v>99</v>
      </c>
      <c r="E358" s="45">
        <v>4286.7</v>
      </c>
      <c r="F358" s="45">
        <v>43.3</v>
      </c>
      <c r="G358" s="45">
        <v>43.3</v>
      </c>
      <c r="H358" s="45">
        <v>43.3</v>
      </c>
    </row>
    <row r="359" spans="2:8" s="35" customFormat="1" ht="33" customHeight="1" x14ac:dyDescent="0.25">
      <c r="B359" s="49">
        <f t="shared" si="11"/>
        <v>45641</v>
      </c>
      <c r="C359" s="158" t="s">
        <v>50</v>
      </c>
      <c r="D359" s="29" t="s">
        <v>50</v>
      </c>
      <c r="E359" s="45" t="s">
        <v>50</v>
      </c>
      <c r="F359" s="45" t="s">
        <v>50</v>
      </c>
      <c r="G359" s="45" t="s">
        <v>50</v>
      </c>
      <c r="H359" s="45" t="s">
        <v>50</v>
      </c>
    </row>
    <row r="360" spans="2:8" s="35" customFormat="1" ht="33" customHeight="1" x14ac:dyDescent="0.25">
      <c r="B360" s="49">
        <f t="shared" si="11"/>
        <v>45642</v>
      </c>
      <c r="C360" s="158" t="s">
        <v>50</v>
      </c>
      <c r="D360" s="29" t="s">
        <v>50</v>
      </c>
      <c r="E360" s="45" t="s">
        <v>50</v>
      </c>
      <c r="F360" s="45" t="s">
        <v>50</v>
      </c>
      <c r="G360" s="45"/>
      <c r="H360" s="45" t="s">
        <v>50</v>
      </c>
    </row>
    <row r="361" spans="2:8" s="35" customFormat="1" ht="33" customHeight="1" x14ac:dyDescent="0.25">
      <c r="B361" s="49">
        <f t="shared" si="11"/>
        <v>45643</v>
      </c>
      <c r="C361" s="158" t="s">
        <v>52</v>
      </c>
      <c r="D361" s="29">
        <v>818</v>
      </c>
      <c r="E361" s="45">
        <v>33210.800000000003</v>
      </c>
      <c r="F361" s="45">
        <v>40.6</v>
      </c>
      <c r="G361" s="45">
        <v>40.6</v>
      </c>
      <c r="H361" s="45">
        <v>40.61</v>
      </c>
    </row>
    <row r="362" spans="2:8" s="35" customFormat="1" ht="33" customHeight="1" x14ac:dyDescent="0.25">
      <c r="B362" s="49">
        <f t="shared" si="11"/>
        <v>45644</v>
      </c>
      <c r="C362" s="158" t="s">
        <v>50</v>
      </c>
      <c r="D362" s="29" t="s">
        <v>50</v>
      </c>
      <c r="E362" s="45" t="s">
        <v>50</v>
      </c>
      <c r="F362" s="45" t="s">
        <v>50</v>
      </c>
      <c r="G362" s="45" t="s">
        <v>50</v>
      </c>
      <c r="H362" s="45" t="s">
        <v>50</v>
      </c>
    </row>
    <row r="363" spans="2:8" s="35" customFormat="1" ht="33" customHeight="1" x14ac:dyDescent="0.25">
      <c r="B363" s="49">
        <f t="shared" si="11"/>
        <v>45645</v>
      </c>
      <c r="C363" s="158" t="s">
        <v>52</v>
      </c>
      <c r="D363" s="29">
        <v>464</v>
      </c>
      <c r="E363" s="45">
        <v>19325.599999999999</v>
      </c>
      <c r="F363" s="45">
        <v>41.65</v>
      </c>
      <c r="G363" s="45">
        <v>41.65</v>
      </c>
      <c r="H363" s="45">
        <v>41.65</v>
      </c>
    </row>
    <row r="364" spans="2:8" s="35" customFormat="1" ht="33" customHeight="1" x14ac:dyDescent="0.25">
      <c r="B364" s="49">
        <f t="shared" si="11"/>
        <v>45646</v>
      </c>
      <c r="C364" s="158" t="s">
        <v>50</v>
      </c>
      <c r="D364" s="29" t="s">
        <v>50</v>
      </c>
      <c r="E364" s="45" t="s">
        <v>50</v>
      </c>
      <c r="F364" s="45" t="s">
        <v>50</v>
      </c>
      <c r="G364" s="45" t="s">
        <v>50</v>
      </c>
      <c r="H364" s="45" t="s">
        <v>50</v>
      </c>
    </row>
    <row r="365" spans="2:8" s="35" customFormat="1" ht="33" customHeight="1" x14ac:dyDescent="0.25">
      <c r="B365" s="49">
        <f t="shared" si="11"/>
        <v>45647</v>
      </c>
      <c r="C365" s="158" t="s">
        <v>52</v>
      </c>
      <c r="D365" s="29">
        <v>119</v>
      </c>
      <c r="E365" s="45">
        <v>5319.3</v>
      </c>
      <c r="F365" s="45">
        <v>44.7</v>
      </c>
      <c r="G365" s="45">
        <v>44.7</v>
      </c>
      <c r="H365" s="45">
        <v>44.7</v>
      </c>
    </row>
    <row r="366" spans="2:8" s="35" customFormat="1" ht="33" customHeight="1" x14ac:dyDescent="0.25">
      <c r="B366" s="49">
        <f t="shared" si="11"/>
        <v>45648</v>
      </c>
      <c r="C366" s="158" t="s">
        <v>50</v>
      </c>
      <c r="D366" s="29" t="s">
        <v>50</v>
      </c>
      <c r="E366" s="45"/>
      <c r="F366" s="45" t="s">
        <v>50</v>
      </c>
      <c r="G366" s="45" t="s">
        <v>50</v>
      </c>
      <c r="H366" s="45" t="s">
        <v>50</v>
      </c>
    </row>
    <row r="367" spans="2:8" s="35" customFormat="1" ht="33" customHeight="1" x14ac:dyDescent="0.25">
      <c r="B367" s="49">
        <f>B366+1</f>
        <v>45649</v>
      </c>
      <c r="C367" s="158" t="s">
        <v>50</v>
      </c>
      <c r="D367" s="29" t="s">
        <v>50</v>
      </c>
      <c r="E367" s="45" t="s">
        <v>50</v>
      </c>
      <c r="F367" s="45" t="s">
        <v>50</v>
      </c>
      <c r="G367" s="45" t="s">
        <v>50</v>
      </c>
      <c r="H367" s="45" t="s">
        <v>50</v>
      </c>
    </row>
    <row r="368" spans="2:8" s="35" customFormat="1" ht="33" customHeight="1" x14ac:dyDescent="0.25">
      <c r="B368" s="49">
        <f t="shared" si="11"/>
        <v>45650</v>
      </c>
      <c r="C368" s="158" t="s">
        <v>52</v>
      </c>
      <c r="D368" s="29">
        <v>637</v>
      </c>
      <c r="E368" s="45">
        <v>28665</v>
      </c>
      <c r="F368" s="45">
        <v>45</v>
      </c>
      <c r="G368" s="45">
        <v>45</v>
      </c>
      <c r="H368" s="45">
        <v>45</v>
      </c>
    </row>
    <row r="369" spans="2:9" s="35" customFormat="1" ht="33" customHeight="1" x14ac:dyDescent="0.25">
      <c r="B369" s="49">
        <f t="shared" si="11"/>
        <v>45651</v>
      </c>
      <c r="C369" s="158" t="str">
        <f t="shared" ref="C369:C374" si="12">IF(D369="","",IF(D369&gt;0,"COMPRA
PURCHASE",IF(D369&lt;0,"VENTA
SELL")))</f>
        <v/>
      </c>
      <c r="D369" s="29" t="str">
        <f>IF('[1]Accion de Balance'!$BC1736=0,"",'[1]Accion de Balance'!$BC1736/1000)</f>
        <v/>
      </c>
      <c r="E369" s="45" t="str">
        <f>IF('[1]Accion de Balance'!$BA1736=0,"",'[1]Accion de Balance'!$BD1736)</f>
        <v/>
      </c>
      <c r="F369" s="45" t="str">
        <f>IF('[1]Accion de Balance'!$BA1736=0,"",'[1]Accion de Balance'!$BE1736)</f>
        <v/>
      </c>
      <c r="G369" s="45" t="str">
        <f>IF('[1]Accion de Balance'!$BA1736=0,"",'[1]Accion de Balance'!$BF1736)</f>
        <v/>
      </c>
      <c r="H369" s="45" t="str">
        <f>IF('[1]Accion de Balance'!$BA1736=0,"",'[1]Accion de Balance'!$BG1736)</f>
        <v/>
      </c>
    </row>
    <row r="370" spans="2:9" s="35" customFormat="1" ht="33" customHeight="1" x14ac:dyDescent="0.25">
      <c r="B370" s="49">
        <f t="shared" si="11"/>
        <v>45652</v>
      </c>
      <c r="C370" s="158" t="s">
        <v>52</v>
      </c>
      <c r="D370" s="29">
        <v>431</v>
      </c>
      <c r="E370" s="45">
        <v>20213.8</v>
      </c>
      <c r="F370" s="45">
        <v>46.9</v>
      </c>
      <c r="G370" s="45">
        <v>46.9</v>
      </c>
      <c r="H370" s="45">
        <v>46.9</v>
      </c>
    </row>
    <row r="371" spans="2:9" s="35" customFormat="1" ht="33" customHeight="1" x14ac:dyDescent="0.25">
      <c r="B371" s="49">
        <f t="shared" si="11"/>
        <v>45653</v>
      </c>
      <c r="C371" s="158" t="str">
        <f t="shared" si="12"/>
        <v/>
      </c>
      <c r="D371" s="29" t="str">
        <f>IF('[1]Accion de Balance'!$BC1738=0,"",'[1]Accion de Balance'!$BC1738/1000)</f>
        <v/>
      </c>
      <c r="E371" s="45" t="str">
        <f>IF('[1]Accion de Balance'!$BA1738=0,"",'[1]Accion de Balance'!$BD1738)</f>
        <v/>
      </c>
      <c r="F371" s="45" t="str">
        <f>IF('[1]Accion de Balance'!$BA1738=0,"",'[1]Accion de Balance'!$BE1738)</f>
        <v/>
      </c>
      <c r="G371" s="45" t="str">
        <f>IF('[1]Accion de Balance'!$BA1738=0,"",'[1]Accion de Balance'!$BF1738)</f>
        <v/>
      </c>
      <c r="H371" s="45" t="str">
        <f>IF('[1]Accion de Balance'!$BA1738=0,"",'[1]Accion de Balance'!$BG1738)</f>
        <v/>
      </c>
    </row>
    <row r="372" spans="2:9" s="35" customFormat="1" ht="33" customHeight="1" x14ac:dyDescent="0.25">
      <c r="B372" s="49">
        <f t="shared" si="11"/>
        <v>45654</v>
      </c>
      <c r="C372" s="158" t="s">
        <v>52</v>
      </c>
      <c r="D372" s="29">
        <v>69</v>
      </c>
      <c r="E372" s="45">
        <v>3318.9</v>
      </c>
      <c r="F372" s="45">
        <v>48.1</v>
      </c>
      <c r="G372" s="45">
        <v>48.1</v>
      </c>
      <c r="H372" s="45">
        <v>48.1</v>
      </c>
    </row>
    <row r="373" spans="2:9" s="35" customFormat="1" ht="33" customHeight="1" x14ac:dyDescent="0.25">
      <c r="B373" s="49">
        <f t="shared" si="11"/>
        <v>45655</v>
      </c>
      <c r="C373" s="158" t="str">
        <f t="shared" si="12"/>
        <v/>
      </c>
      <c r="D373" s="29" t="str">
        <f>IF('[1]Accion de Balance'!$BC1740=0,"",'[1]Accion de Balance'!$BC1740/1000)</f>
        <v/>
      </c>
      <c r="E373" s="45" t="str">
        <f>IF('[1]Accion de Balance'!$BA1740=0,"",'[1]Accion de Balance'!$BD1740)</f>
        <v/>
      </c>
      <c r="F373" s="45" t="str">
        <f>IF('[1]Accion de Balance'!$BA1740=0,"",'[1]Accion de Balance'!$BE1740)</f>
        <v/>
      </c>
      <c r="G373" s="45" t="str">
        <f>IF('[1]Accion de Balance'!$BA1740=0,"",'[1]Accion de Balance'!$BF1740)</f>
        <v/>
      </c>
      <c r="H373" s="45" t="str">
        <f>IF('[1]Accion de Balance'!$BA1740=0,"",'[1]Accion de Balance'!$BG1740)</f>
        <v/>
      </c>
    </row>
    <row r="374" spans="2:9" s="35" customFormat="1" ht="33" customHeight="1" x14ac:dyDescent="0.25">
      <c r="B374" s="49">
        <f t="shared" si="11"/>
        <v>45656</v>
      </c>
      <c r="C374" s="158" t="str">
        <f t="shared" si="12"/>
        <v/>
      </c>
      <c r="D374" s="29" t="str">
        <f>IF('[1]Accion de Balance'!$BC1741=0,"",'[1]Accion de Balance'!$BC1741/1000)</f>
        <v/>
      </c>
      <c r="E374" s="45" t="str">
        <f>IF('[1]Accion de Balance'!$BA1741=0,"",'[1]Accion de Balance'!$BD1741)</f>
        <v/>
      </c>
      <c r="F374" s="45" t="str">
        <f>IF('[1]Accion de Balance'!$BA1741=0,"",'[1]Accion de Balance'!$BE1741)</f>
        <v/>
      </c>
      <c r="G374" s="45" t="str">
        <f>IF('[1]Accion de Balance'!$BA1741=0,"",'[1]Accion de Balance'!$BF1741)</f>
        <v/>
      </c>
      <c r="H374" s="45" t="str">
        <f>IF('[1]Accion de Balance'!$BA1741=0,"",'[1]Accion de Balance'!$BG1741)</f>
        <v/>
      </c>
    </row>
    <row r="375" spans="2:9" ht="33" customHeight="1" thickBot="1" x14ac:dyDescent="0.3">
      <c r="B375" s="159">
        <f t="shared" si="11"/>
        <v>45657</v>
      </c>
      <c r="C375" s="160" t="s">
        <v>52</v>
      </c>
      <c r="D375" s="160">
        <v>431</v>
      </c>
      <c r="E375" s="161">
        <v>20774.2</v>
      </c>
      <c r="F375" s="161">
        <v>48.2</v>
      </c>
      <c r="G375" s="161">
        <v>48.2</v>
      </c>
      <c r="H375" s="161">
        <v>48.2</v>
      </c>
    </row>
    <row r="376" spans="2:9" s="8" customFormat="1" ht="14" x14ac:dyDescent="0.3">
      <c r="B376" s="50" t="s">
        <v>53</v>
      </c>
      <c r="C376" s="51"/>
      <c r="D376" s="51"/>
      <c r="E376" s="52"/>
      <c r="F376" s="51"/>
      <c r="G376" s="51"/>
      <c r="H376" s="51"/>
      <c r="I376" s="63"/>
    </row>
    <row r="377" spans="2:9" s="8" customFormat="1" ht="14" x14ac:dyDescent="0.3">
      <c r="B377" s="50" t="s">
        <v>54</v>
      </c>
      <c r="C377" s="7"/>
      <c r="D377" s="7"/>
      <c r="E377" s="53"/>
      <c r="F377" s="7"/>
      <c r="G377" s="7"/>
      <c r="H377" s="7"/>
      <c r="I377" s="54"/>
    </row>
    <row r="378" spans="2:9" s="8" customFormat="1" ht="14" x14ac:dyDescent="0.3">
      <c r="B378" s="55" t="s">
        <v>55</v>
      </c>
      <c r="C378" s="56"/>
      <c r="D378" s="57"/>
      <c r="E378" s="58"/>
      <c r="F378" s="57"/>
      <c r="G378" s="62" t="s">
        <v>56</v>
      </c>
      <c r="H378" s="57"/>
      <c r="I378" s="54"/>
    </row>
    <row r="379" spans="2:9" s="8" customFormat="1" ht="14" x14ac:dyDescent="0.3">
      <c r="C379" s="59"/>
      <c r="D379" s="60"/>
      <c r="E379" s="61"/>
      <c r="F379" s="60"/>
      <c r="G379" s="60"/>
      <c r="H379" s="60"/>
      <c r="I379" s="54"/>
    </row>
    <row r="380" spans="2:9" s="8" customFormat="1" ht="14" x14ac:dyDescent="0.3">
      <c r="B380" s="50"/>
      <c r="C380" s="59"/>
      <c r="D380" s="60"/>
      <c r="E380" s="61"/>
      <c r="F380" s="60"/>
      <c r="G380" s="60"/>
      <c r="H380" s="60"/>
      <c r="I380" s="54"/>
    </row>
    <row r="381" spans="2:9" s="8" customFormat="1" ht="45" customHeight="1" x14ac:dyDescent="0.3">
      <c r="B381" s="50"/>
      <c r="C381" s="59"/>
      <c r="D381" s="60"/>
      <c r="E381" s="60"/>
      <c r="F381" s="60"/>
      <c r="G381" s="60"/>
      <c r="H381" s="60"/>
      <c r="I381" s="54"/>
    </row>
    <row r="390" spans="4:5" x14ac:dyDescent="0.25">
      <c r="D390" s="39" t="e">
        <f>D343+D341+D338+D336+D335+D331+D329+D328+D325+D322+D320+D315+D310+D299+D294+D287+D285</f>
        <v>#VALUE!</v>
      </c>
      <c r="E390" s="39" t="e">
        <f>E343+E341+E338+E336+E335+E331+E329+E328+E325+E322+E320+E315+E310+E299+E294+E287+E285</f>
        <v>#VALUE!</v>
      </c>
    </row>
    <row r="391" spans="4:5" x14ac:dyDescent="0.25">
      <c r="E391" s="39" t="e">
        <f>E390/D390</f>
        <v>#VALUE!</v>
      </c>
    </row>
  </sheetData>
  <hyperlinks>
    <hyperlink ref="B378" r:id="rId1" xr:uid="{00000000-0004-0000-0300-000000000000}"/>
    <hyperlink ref="G378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6588C72DBC964485F42D4EDD8AD866" ma:contentTypeVersion="16" ma:contentTypeDescription="Crear nuevo documento." ma:contentTypeScope="" ma:versionID="f064e1358c8ab296ab733b5e6b51a80c">
  <xsd:schema xmlns:xsd="http://www.w3.org/2001/XMLSchema" xmlns:xs="http://www.w3.org/2001/XMLSchema" xmlns:p="http://schemas.microsoft.com/office/2006/metadata/properties" xmlns:ns2="bba69b10-c497-49d2-86d6-0a2ff252843f" xmlns:ns3="1d5b5c73-de20-4e04-9cd3-394e24e35ef5" targetNamespace="http://schemas.microsoft.com/office/2006/metadata/properties" ma:root="true" ma:fieldsID="0de399fec2447b7ce08f0cefb0026ffb" ns2:_="" ns3:_="">
    <xsd:import namespace="bba69b10-c497-49d2-86d6-0a2ff252843f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69b10-c497-49d2-86d6-0a2ff2528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69b10-c497-49d2-86d6-0a2ff252843f">
      <Terms xmlns="http://schemas.microsoft.com/office/infopath/2007/PartnerControls"/>
    </lcf76f155ced4ddcb4097134ff3c332f>
    <TaxCatchAll xmlns="1d5b5c73-de20-4e04-9cd3-394e24e35ef5" xsi:nil="true"/>
  </documentManagement>
</p:properties>
</file>

<file path=customXml/itemProps1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AAFAF-FE46-46F5-84DA-99691E8C8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69b10-c497-49d2-86d6-0a2ff252843f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CF3BAC-3F2E-44B5-8179-7A220120C26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d5b5c73-de20-4e04-9cd3-394e24e35ef5"/>
    <ds:schemaRef ds:uri="bba69b10-c497-49d2-86d6-0a2ff252843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TVB-AVB - Resumen - Summary </vt:lpstr>
      <vt:lpstr>TVB-AVB - Diario - Daily</vt:lpstr>
      <vt:lpstr>'TVB-AVB - Diario - Daily'!Área_de_impresión</vt:lpstr>
      <vt:lpstr>'TVB-AVB - Resumen - Summary 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García Muñoz, Carlos</cp:lastModifiedBy>
  <cp:revision/>
  <dcterms:created xsi:type="dcterms:W3CDTF">2007-10-04T06:50:16Z</dcterms:created>
  <dcterms:modified xsi:type="dcterms:W3CDTF">2025-01-03T10:33:01Z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0x010100916588C72DBC964485F42D4EDD8AD866</vt:lpwstr>
  </property>
  <property fmtid="{D5CDD505-2E9C-101B-9397-08002B2CF9AE}" pid="3" name="MediaServiceImageTags">
    <vt:lpwstr/>
  </property>
</Properties>
</file>