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gascloud365.sharepoint.com/sites/eg2021005/Procesos delegados a MdS/Seguimiento acciones de balance/Documento a publicar (sin enlaces)/"/>
    </mc:Choice>
  </mc:AlternateContent>
  <xr:revisionPtr revIDLastSave="1" documentId="8_{2AC6FECA-CC86-4FB8-AB5D-A729315D0A5F}" xr6:coauthVersionLast="47" xr6:coauthVersionMax="47" xr10:uidLastSave="{1FAB4703-1FD8-4B22-8DF7-598CDB78F693}"/>
  <bookViews>
    <workbookView xWindow="-120" yWindow="-120" windowWidth="57840" windowHeight="23520" tabRatio="611" xr2:uid="{00000000-000D-0000-FFFF-FFFF00000000}"/>
  </bookViews>
  <sheets>
    <sheet name="PVB - Resumen - Summary" sheetId="32" r:id="rId1"/>
    <sheet name="PVB - Diario - Daily" sheetId="31" r:id="rId2"/>
  </sheets>
  <definedNames>
    <definedName name="_xlnm._FilterDatabase" localSheetId="1" hidden="1">'PVB - Diario - Daily'!$B$7:$I$375</definedName>
    <definedName name="_xlnm._FilterDatabase" localSheetId="0" hidden="1">'PVB - Resumen - Summary'!#REF!</definedName>
    <definedName name="_xlnm.Print_Area" localSheetId="1">'PVB - Diario - Daily'!$A$1:$J$376</definedName>
    <definedName name="_xlnm.Print_Area" localSheetId="0">'PVB - Resumen - Summary'!$A$1:$P$41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2" i="31" l="1"/>
  <c r="C364" i="31" l="1"/>
  <c r="C356" i="31"/>
  <c r="C348" i="31"/>
  <c r="C340" i="31"/>
  <c r="C332" i="31"/>
  <c r="C324" i="31"/>
  <c r="C316" i="31"/>
  <c r="C308" i="31"/>
  <c r="C300" i="31"/>
  <c r="C292" i="31"/>
  <c r="C284" i="31"/>
  <c r="C276" i="31"/>
  <c r="C268" i="31"/>
  <c r="C367" i="31"/>
  <c r="C359" i="31"/>
  <c r="C351" i="31"/>
  <c r="C343" i="31"/>
  <c r="C335" i="31"/>
  <c r="C327" i="31"/>
  <c r="C319" i="31"/>
  <c r="C311" i="31"/>
  <c r="C303" i="31"/>
  <c r="C295" i="31"/>
  <c r="C287" i="31"/>
  <c r="C279" i="31"/>
  <c r="C271" i="31"/>
  <c r="C263" i="31"/>
  <c r="C362" i="31"/>
  <c r="C354" i="31"/>
  <c r="C346" i="31"/>
  <c r="C338" i="31"/>
  <c r="C330" i="31"/>
  <c r="C322" i="31"/>
  <c r="C314" i="31"/>
  <c r="C306" i="31"/>
  <c r="C298" i="31"/>
  <c r="C290" i="31"/>
  <c r="C282" i="31"/>
  <c r="C274" i="31"/>
  <c r="C266" i="31"/>
  <c r="C370" i="31"/>
  <c r="C365" i="31"/>
  <c r="C357" i="31"/>
  <c r="C349" i="31"/>
  <c r="C341" i="31"/>
  <c r="C333" i="31"/>
  <c r="C325" i="31"/>
  <c r="C317" i="31"/>
  <c r="C309" i="31"/>
  <c r="C301" i="31"/>
  <c r="C293" i="31"/>
  <c r="C285" i="31"/>
  <c r="C277" i="31"/>
  <c r="C269" i="31"/>
  <c r="C368" i="31"/>
  <c r="C360" i="31"/>
  <c r="C352" i="31"/>
  <c r="C344" i="31"/>
  <c r="C336" i="31"/>
  <c r="C328" i="31"/>
  <c r="C320" i="31"/>
  <c r="C312" i="31"/>
  <c r="C304" i="31"/>
  <c r="C296" i="31"/>
  <c r="C288" i="31"/>
  <c r="C280" i="31"/>
  <c r="C272" i="31"/>
  <c r="C264" i="31"/>
  <c r="C363" i="31"/>
  <c r="C355" i="31"/>
  <c r="C347" i="31"/>
  <c r="C339" i="31"/>
  <c r="C331" i="31"/>
  <c r="C323" i="31"/>
  <c r="C315" i="31"/>
  <c r="C307" i="31"/>
  <c r="C299" i="31"/>
  <c r="C291" i="31"/>
  <c r="C283" i="31"/>
  <c r="C275" i="31"/>
  <c r="C267" i="31"/>
  <c r="C366" i="31"/>
  <c r="C358" i="31"/>
  <c r="C350" i="31"/>
  <c r="C342" i="31"/>
  <c r="C334" i="31"/>
  <c r="C326" i="31"/>
  <c r="C318" i="31"/>
  <c r="C310" i="31"/>
  <c r="C302" i="31"/>
  <c r="C294" i="31"/>
  <c r="C286" i="31"/>
  <c r="C278" i="31"/>
  <c r="C270" i="31"/>
  <c r="C262" i="31"/>
  <c r="C371" i="31"/>
  <c r="C369" i="31"/>
  <c r="C361" i="31"/>
  <c r="C353" i="31"/>
  <c r="C345" i="31"/>
  <c r="C337" i="31"/>
  <c r="C329" i="31"/>
  <c r="C321" i="31"/>
  <c r="C313" i="31"/>
  <c r="C305" i="31"/>
  <c r="C297" i="31"/>
  <c r="C289" i="31"/>
  <c r="C281" i="31"/>
  <c r="C273" i="31"/>
  <c r="C265" i="31"/>
  <c r="I372" i="31"/>
  <c r="I265" i="31" l="1"/>
  <c r="I273" i="31"/>
  <c r="I281" i="31"/>
  <c r="I289" i="31"/>
  <c r="I297" i="31"/>
  <c r="I305" i="31"/>
  <c r="I313" i="31"/>
  <c r="I321" i="31"/>
  <c r="I329" i="31"/>
  <c r="I337" i="31"/>
  <c r="I345" i="31"/>
  <c r="I353" i="31"/>
  <c r="I361" i="31"/>
  <c r="I369" i="31"/>
  <c r="I371" i="31"/>
  <c r="I262" i="31"/>
  <c r="I270" i="31"/>
  <c r="I278" i="31"/>
  <c r="I286" i="31"/>
  <c r="I294" i="31"/>
  <c r="I302" i="31"/>
  <c r="I310" i="31"/>
  <c r="I318" i="31"/>
  <c r="I326" i="31"/>
  <c r="I334" i="31"/>
  <c r="I342" i="31"/>
  <c r="I350" i="31"/>
  <c r="I358" i="31"/>
  <c r="I366" i="31"/>
  <c r="I267" i="31"/>
  <c r="I275" i="31"/>
  <c r="I283" i="31"/>
  <c r="I291" i="31"/>
  <c r="I299" i="31"/>
  <c r="I307" i="31"/>
  <c r="I315" i="31"/>
  <c r="I323" i="31"/>
  <c r="I331" i="31"/>
  <c r="I339" i="31"/>
  <c r="I347" i="31"/>
  <c r="I355" i="31"/>
  <c r="I363" i="31"/>
  <c r="I264" i="31"/>
  <c r="I272" i="31"/>
  <c r="I280" i="31"/>
  <c r="I288" i="31"/>
  <c r="I296" i="31"/>
  <c r="I304" i="31"/>
  <c r="I312" i="31"/>
  <c r="I320" i="31"/>
  <c r="I328" i="31"/>
  <c r="I336" i="31"/>
  <c r="I344" i="31"/>
  <c r="I352" i="31"/>
  <c r="I360" i="31"/>
  <c r="I368" i="31"/>
  <c r="I269" i="31"/>
  <c r="I277" i="31"/>
  <c r="I285" i="31"/>
  <c r="I293" i="31"/>
  <c r="I301" i="31"/>
  <c r="I309" i="31"/>
  <c r="I317" i="31"/>
  <c r="I325" i="31"/>
  <c r="I333" i="31"/>
  <c r="I341" i="31"/>
  <c r="I349" i="31"/>
  <c r="I357" i="31"/>
  <c r="I365" i="31"/>
  <c r="I370" i="31"/>
  <c r="I266" i="31"/>
  <c r="I274" i="31"/>
  <c r="I282" i="31"/>
  <c r="I290" i="31"/>
  <c r="I298" i="31"/>
  <c r="I306" i="31"/>
  <c r="I314" i="31"/>
  <c r="I322" i="31"/>
  <c r="I330" i="31"/>
  <c r="I338" i="31"/>
  <c r="I346" i="31"/>
  <c r="I354" i="31"/>
  <c r="I362" i="31"/>
  <c r="I263" i="31"/>
  <c r="I271" i="31"/>
  <c r="I279" i="31"/>
  <c r="I287" i="31"/>
  <c r="I295" i="31"/>
  <c r="I303" i="31"/>
  <c r="I311" i="31"/>
  <c r="I319" i="31"/>
  <c r="I327" i="31"/>
  <c r="I335" i="31"/>
  <c r="I343" i="31"/>
  <c r="I351" i="31"/>
  <c r="I359" i="31"/>
  <c r="I367" i="31"/>
  <c r="I268" i="31"/>
  <c r="I276" i="31"/>
  <c r="I284" i="31"/>
  <c r="I292" i="31"/>
  <c r="I300" i="31"/>
  <c r="I308" i="31"/>
  <c r="I316" i="31"/>
  <c r="I324" i="31"/>
  <c r="I332" i="31"/>
  <c r="I340" i="31"/>
  <c r="I348" i="31"/>
  <c r="I356" i="31"/>
  <c r="I364" i="31"/>
  <c r="O6" i="32"/>
  <c r="N6" i="32"/>
  <c r="C10" i="31" l="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8" i="31"/>
  <c r="C49" i="31"/>
  <c r="C51" i="31"/>
  <c r="C52" i="31"/>
  <c r="C53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8" i="31"/>
  <c r="I261" i="31" l="1"/>
  <c r="I260" i="31"/>
  <c r="I259" i="31"/>
  <c r="I258" i="31"/>
  <c r="I257" i="31"/>
  <c r="I256" i="31"/>
  <c r="I255" i="31"/>
  <c r="I254" i="31"/>
  <c r="I253" i="31"/>
  <c r="I252" i="31"/>
  <c r="I251" i="31"/>
  <c r="I250" i="31"/>
  <c r="I249" i="31"/>
  <c r="I248" i="31"/>
  <c r="I247" i="31"/>
  <c r="I246" i="31"/>
  <c r="I245" i="31"/>
  <c r="I244" i="31"/>
  <c r="I243" i="31"/>
  <c r="I242" i="31"/>
  <c r="I241" i="31"/>
  <c r="I240" i="31"/>
  <c r="I239" i="31"/>
  <c r="I238" i="31"/>
  <c r="I237" i="31"/>
  <c r="I236" i="31"/>
  <c r="I235" i="31"/>
  <c r="I234" i="31"/>
  <c r="I233" i="31"/>
  <c r="I232" i="31"/>
  <c r="I231" i="31"/>
  <c r="I230" i="31"/>
  <c r="I229" i="31"/>
  <c r="I228" i="31"/>
  <c r="I227" i="31"/>
  <c r="I226" i="31"/>
  <c r="I225" i="31"/>
  <c r="I224" i="31"/>
  <c r="I223" i="31"/>
  <c r="I222" i="31"/>
  <c r="I221" i="31"/>
  <c r="I220" i="31"/>
  <c r="I219" i="31"/>
  <c r="I218" i="31"/>
  <c r="I217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60" i="31"/>
  <c r="I159" i="31"/>
  <c r="I158" i="31"/>
  <c r="I157" i="31"/>
  <c r="I156" i="31"/>
  <c r="I155" i="31"/>
  <c r="I154" i="31"/>
  <c r="I153" i="31"/>
  <c r="I152" i="31"/>
  <c r="I151" i="31"/>
  <c r="I150" i="31"/>
  <c r="I149" i="31"/>
  <c r="I148" i="31"/>
  <c r="I147" i="31"/>
  <c r="I146" i="31"/>
  <c r="I145" i="31"/>
  <c r="I144" i="31"/>
  <c r="I143" i="31"/>
  <c r="I142" i="31"/>
  <c r="I141" i="31"/>
  <c r="I140" i="31"/>
  <c r="I139" i="31"/>
  <c r="I138" i="31"/>
  <c r="I137" i="31"/>
  <c r="I136" i="31"/>
  <c r="I135" i="31"/>
  <c r="I134" i="31"/>
  <c r="I133" i="31"/>
  <c r="I132" i="31"/>
  <c r="I131" i="31"/>
  <c r="I130" i="31"/>
  <c r="I129" i="31"/>
  <c r="I128" i="31"/>
  <c r="I127" i="31"/>
  <c r="I126" i="31"/>
  <c r="I125" i="31"/>
  <c r="I124" i="31"/>
  <c r="I123" i="31"/>
  <c r="I122" i="31"/>
  <c r="I121" i="31"/>
  <c r="I120" i="31"/>
  <c r="I118" i="31"/>
  <c r="I117" i="31"/>
  <c r="I116" i="31"/>
  <c r="I115" i="31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3" i="31"/>
  <c r="I52" i="31"/>
  <c r="I51" i="31"/>
  <c r="I49" i="31"/>
  <c r="I48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8" i="31"/>
  <c r="C119" i="31" l="1"/>
  <c r="I119" i="31" s="1"/>
  <c r="C54" i="31" l="1"/>
  <c r="I54" i="31" s="1"/>
  <c r="C50" i="31"/>
  <c r="I50" i="31" s="1"/>
  <c r="C47" i="31"/>
  <c r="I47" i="31" s="1"/>
  <c r="C9" i="31" l="1"/>
  <c r="D22" i="32" l="1" a="1"/>
  <c r="D22" i="32" s="1"/>
  <c r="K30" i="32" a="1"/>
  <c r="K30" i="32" s="1"/>
  <c r="N22" i="32" a="1"/>
  <c r="N22" i="32" s="1"/>
  <c r="D30" i="32" a="1"/>
  <c r="D30" i="32" s="1"/>
  <c r="I22" i="32" a="1"/>
  <c r="I22" i="32" s="1"/>
  <c r="J30" i="32" a="1"/>
  <c r="J30" i="32" s="1"/>
  <c r="H11" i="32"/>
  <c r="H22" i="32" a="1"/>
  <c r="H22" i="32" s="1"/>
  <c r="O22" i="32" a="1"/>
  <c r="O22" i="32" s="1"/>
  <c r="O30" i="32" a="1"/>
  <c r="O30" i="32" s="1"/>
  <c r="N30" i="32" a="1"/>
  <c r="N30" i="32" s="1"/>
  <c r="J22" i="32" a="1"/>
  <c r="J22" i="32" s="1"/>
  <c r="F22" i="32" a="1"/>
  <c r="F22" i="32" s="1"/>
  <c r="I9" i="31"/>
  <c r="G30" i="32" a="1"/>
  <c r="G30" i="32" s="1"/>
  <c r="I30" i="32" a="1"/>
  <c r="I30" i="32" s="1"/>
  <c r="E30" i="32" a="1"/>
  <c r="E30" i="32" s="1"/>
  <c r="E22" i="32" a="1"/>
  <c r="E22" i="32" s="1"/>
  <c r="H30" i="32" a="1"/>
  <c r="H30" i="32" s="1"/>
  <c r="M30" i="32" a="1"/>
  <c r="M30" i="32" s="1"/>
  <c r="K22" i="32" a="1"/>
  <c r="K22" i="32" s="1"/>
  <c r="M22" i="32" a="1"/>
  <c r="M22" i="32" s="1"/>
  <c r="C11" i="32"/>
  <c r="L30" i="32" a="1"/>
  <c r="L30" i="32" s="1"/>
  <c r="F30" i="32" a="1"/>
  <c r="F30" i="32" s="1"/>
  <c r="G22" i="32" a="1"/>
  <c r="G22" i="32" s="1"/>
  <c r="L22" i="32" a="1"/>
  <c r="L22" i="32" s="1"/>
  <c r="F31" i="32" l="1" a="1"/>
  <c r="F31" i="32" s="1"/>
  <c r="F34" i="32" a="1"/>
  <c r="F34" i="32" s="1"/>
  <c r="F35" i="32" s="1" a="1"/>
  <c r="F35" i="32" s="1"/>
  <c r="F36" i="32" a="1"/>
  <c r="F36" i="32" s="1"/>
  <c r="F37" i="32" s="1" a="1"/>
  <c r="F37" i="32" s="1"/>
  <c r="F32" i="32" a="1"/>
  <c r="F32" i="32" s="1"/>
  <c r="L36" i="32" a="1"/>
  <c r="L36" i="32" s="1"/>
  <c r="L37" i="32" s="1" a="1"/>
  <c r="L37" i="32" s="1"/>
  <c r="L34" i="32" a="1"/>
  <c r="L34" i="32" s="1"/>
  <c r="L35" i="32" s="1" a="1"/>
  <c r="L35" i="32" s="1"/>
  <c r="L32" i="32" a="1"/>
  <c r="L32" i="32" s="1"/>
  <c r="L31" i="32" a="1"/>
  <c r="L31" i="32" s="1"/>
  <c r="J28" i="32" a="1"/>
  <c r="J28" i="32" s="1"/>
  <c r="J24" i="32" a="1"/>
  <c r="J24" i="32" s="1"/>
  <c r="J23" i="32" a="1"/>
  <c r="J23" i="32" s="1"/>
  <c r="J29" i="32" a="1"/>
  <c r="J29" i="32" s="1"/>
  <c r="J27" i="32" a="1"/>
  <c r="J27" i="32" s="1"/>
  <c r="J26" i="32" a="1"/>
  <c r="J26" i="32" s="1"/>
  <c r="L24" i="32" a="1"/>
  <c r="L24" i="32" s="1"/>
  <c r="L25" i="32" s="1"/>
  <c r="L27" i="32" a="1"/>
  <c r="L27" i="32" s="1"/>
  <c r="L28" i="32" a="1"/>
  <c r="L28" i="32" s="1"/>
  <c r="L29" i="32" a="1"/>
  <c r="L29" i="32" s="1"/>
  <c r="L23" i="32" a="1"/>
  <c r="L23" i="32" s="1"/>
  <c r="L26" i="32" a="1"/>
  <c r="L26" i="32" s="1"/>
  <c r="E14" i="32"/>
  <c r="E15" i="32" s="1"/>
  <c r="E11" i="32"/>
  <c r="E12" i="32" s="1"/>
  <c r="C13" i="32"/>
  <c r="C14" i="32"/>
  <c r="N31" i="32" a="1"/>
  <c r="N31" i="32" s="1"/>
  <c r="N36" i="32" a="1"/>
  <c r="N36" i="32" s="1"/>
  <c r="N37" i="32" s="1" a="1"/>
  <c r="N37" i="32" s="1"/>
  <c r="N34" i="32" a="1"/>
  <c r="N34" i="32" s="1"/>
  <c r="N35" i="32" s="1" a="1"/>
  <c r="N35" i="32" s="1"/>
  <c r="N32" i="32" a="1"/>
  <c r="N32" i="32" s="1"/>
  <c r="M23" i="32" a="1"/>
  <c r="M23" i="32" s="1"/>
  <c r="M28" i="32" a="1"/>
  <c r="M28" i="32" s="1"/>
  <c r="M27" i="32" a="1"/>
  <c r="M27" i="32" s="1"/>
  <c r="M24" i="32" a="1"/>
  <c r="M24" i="32" s="1"/>
  <c r="M26" i="32" a="1"/>
  <c r="M26" i="32" s="1"/>
  <c r="M29" i="32" a="1"/>
  <c r="M29" i="32" s="1"/>
  <c r="K29" i="32" a="1"/>
  <c r="K29" i="32" s="1"/>
  <c r="K27" i="32" a="1"/>
  <c r="K27" i="32" s="1"/>
  <c r="K23" i="32" a="1"/>
  <c r="K23" i="32" s="1"/>
  <c r="K26" i="32" a="1"/>
  <c r="K26" i="32" s="1"/>
  <c r="K28" i="32" a="1"/>
  <c r="K28" i="32" s="1"/>
  <c r="K24" i="32" a="1"/>
  <c r="K24" i="32" s="1"/>
  <c r="O24" i="32" a="1"/>
  <c r="O24" i="32" s="1"/>
  <c r="O27" i="32" a="1"/>
  <c r="O27" i="32" s="1"/>
  <c r="O23" i="32" a="1"/>
  <c r="O23" i="32" s="1"/>
  <c r="O29" i="32" a="1"/>
  <c r="O29" i="32" s="1"/>
  <c r="O28" i="32" a="1"/>
  <c r="O28" i="32" s="1"/>
  <c r="O26" i="32" a="1"/>
  <c r="O26" i="32" s="1"/>
  <c r="M36" i="32" a="1"/>
  <c r="M36" i="32" s="1"/>
  <c r="M31" i="32" a="1"/>
  <c r="M31" i="32" s="1"/>
  <c r="M34" i="32" a="1"/>
  <c r="M34" i="32" s="1"/>
  <c r="M35" i="32" s="1" a="1"/>
  <c r="M35" i="32" s="1"/>
  <c r="M32" i="32" a="1"/>
  <c r="M32" i="32" s="1"/>
  <c r="M33" i="32" s="1"/>
  <c r="M37" i="32" a="1"/>
  <c r="M37" i="32" s="1"/>
  <c r="H24" i="32" a="1"/>
  <c r="H24" i="32" s="1"/>
  <c r="H27" i="32" a="1"/>
  <c r="H27" i="32" s="1"/>
  <c r="H29" i="32" a="1"/>
  <c r="H29" i="32" s="1"/>
  <c r="H26" i="32" a="1"/>
  <c r="H26" i="32" s="1"/>
  <c r="H23" i="32" a="1"/>
  <c r="H23" i="32" s="1"/>
  <c r="H28" i="32" a="1"/>
  <c r="H28" i="32" s="1"/>
  <c r="O36" i="32" a="1"/>
  <c r="O36" i="32" s="1"/>
  <c r="O37" i="32" s="1" a="1"/>
  <c r="O37" i="32" s="1"/>
  <c r="O32" i="32" a="1"/>
  <c r="O32" i="32" s="1"/>
  <c r="O34" i="32" a="1"/>
  <c r="O34" i="32" s="1"/>
  <c r="O35" i="32" s="1" a="1"/>
  <c r="O35" i="32" s="1"/>
  <c r="O31" i="32" a="1"/>
  <c r="O31" i="32" s="1"/>
  <c r="H31" i="32" a="1"/>
  <c r="H31" i="32" s="1"/>
  <c r="H36" i="32" a="1"/>
  <c r="H36" i="32" s="1"/>
  <c r="H37" i="32" s="1" a="1"/>
  <c r="H37" i="32" s="1"/>
  <c r="H32" i="32" a="1"/>
  <c r="H32" i="32" s="1"/>
  <c r="H34" i="32" a="1"/>
  <c r="H34" i="32" s="1"/>
  <c r="H35" i="32" s="1" a="1"/>
  <c r="H35" i="32" s="1"/>
  <c r="H14" i="32"/>
  <c r="J14" i="32"/>
  <c r="J15" i="32" s="1"/>
  <c r="H13" i="32"/>
  <c r="J11" i="32"/>
  <c r="J12" i="32" s="1"/>
  <c r="E28" i="32" a="1"/>
  <c r="E28" i="32" s="1"/>
  <c r="E29" i="32" s="1" a="1"/>
  <c r="E29" i="32" s="1"/>
  <c r="E24" i="32" a="1"/>
  <c r="E24" i="32" s="1"/>
  <c r="E26" i="32" a="1"/>
  <c r="E26" i="32" s="1"/>
  <c r="E27" i="32" s="1" a="1"/>
  <c r="E27" i="32" s="1"/>
  <c r="E23" i="32" a="1"/>
  <c r="E23" i="32" s="1"/>
  <c r="J32" i="32" a="1"/>
  <c r="J32" i="32" s="1"/>
  <c r="J34" i="32" a="1"/>
  <c r="J34" i="32" s="1"/>
  <c r="J35" i="32" s="1" a="1"/>
  <c r="J35" i="32" s="1"/>
  <c r="J31" i="32" a="1"/>
  <c r="J31" i="32" s="1"/>
  <c r="J36" i="32" a="1"/>
  <c r="J36" i="32" s="1"/>
  <c r="J37" i="32" s="1" a="1"/>
  <c r="J37" i="32" s="1"/>
  <c r="E36" i="32" a="1"/>
  <c r="E36" i="32" s="1"/>
  <c r="E37" i="32" s="1" a="1"/>
  <c r="E37" i="32" s="1"/>
  <c r="E31" i="32" a="1"/>
  <c r="E31" i="32" s="1"/>
  <c r="E34" i="32" a="1"/>
  <c r="E34" i="32" s="1"/>
  <c r="E35" i="32" s="1" a="1"/>
  <c r="E35" i="32" s="1"/>
  <c r="E32" i="32" a="1"/>
  <c r="E32" i="32" s="1"/>
  <c r="I27" i="32" a="1"/>
  <c r="I27" i="32" s="1"/>
  <c r="I23" i="32" a="1"/>
  <c r="I23" i="32" s="1"/>
  <c r="I24" i="32" a="1"/>
  <c r="I24" i="32" s="1"/>
  <c r="I28" i="32" a="1"/>
  <c r="I28" i="32" s="1"/>
  <c r="I26" i="32" a="1"/>
  <c r="I26" i="32" s="1"/>
  <c r="I29" i="32" a="1"/>
  <c r="I29" i="32" s="1"/>
  <c r="I36" i="32" a="1"/>
  <c r="I36" i="32" s="1"/>
  <c r="I34" i="32" a="1"/>
  <c r="I34" i="32" s="1"/>
  <c r="I35" i="32" s="1" a="1"/>
  <c r="I35" i="32" s="1"/>
  <c r="I32" i="32" a="1"/>
  <c r="I32" i="32" s="1"/>
  <c r="I31" i="32" a="1"/>
  <c r="I31" i="32" s="1"/>
  <c r="I37" i="32" a="1"/>
  <c r="I37" i="32" s="1"/>
  <c r="D34" i="32" a="1"/>
  <c r="D34" i="32" s="1"/>
  <c r="D35" i="32" s="1" a="1"/>
  <c r="D35" i="32" s="1"/>
  <c r="D31" i="32" a="1"/>
  <c r="D31" i="32" s="1"/>
  <c r="D36" i="32" a="1"/>
  <c r="D36" i="32" s="1"/>
  <c r="D37" i="32" s="1" a="1"/>
  <c r="D37" i="32" s="1"/>
  <c r="D32" i="32" a="1"/>
  <c r="D32" i="32" s="1"/>
  <c r="D33" i="32" s="1"/>
  <c r="G31" i="32" a="1"/>
  <c r="G31" i="32" s="1"/>
  <c r="G36" i="32" a="1"/>
  <c r="G36" i="32" s="1"/>
  <c r="G37" i="32" s="1" a="1"/>
  <c r="G37" i="32" s="1"/>
  <c r="G32" i="32" a="1"/>
  <c r="G32" i="32" s="1"/>
  <c r="G34" i="32" a="1"/>
  <c r="G34" i="32" s="1"/>
  <c r="G35" i="32" s="1" a="1"/>
  <c r="G35" i="32" s="1"/>
  <c r="N23" i="32" a="1"/>
  <c r="N23" i="32" s="1"/>
  <c r="N26" i="32" a="1"/>
  <c r="N26" i="32" s="1"/>
  <c r="N28" i="32" a="1"/>
  <c r="N28" i="32" s="1"/>
  <c r="N27" i="32" a="1"/>
  <c r="N27" i="32" s="1"/>
  <c r="N24" i="32" a="1"/>
  <c r="N24" i="32" s="1"/>
  <c r="N25" i="32" s="1"/>
  <c r="N29" i="32" a="1"/>
  <c r="N29" i="32" s="1"/>
  <c r="G28" i="32" a="1"/>
  <c r="G28" i="32" s="1"/>
  <c r="G29" i="32" s="1" a="1"/>
  <c r="G29" i="32" s="1"/>
  <c r="G24" i="32" a="1"/>
  <c r="G24" i="32" s="1"/>
  <c r="G23" i="32" a="1"/>
  <c r="G23" i="32" s="1"/>
  <c r="G26" i="32" a="1"/>
  <c r="G26" i="32" s="1"/>
  <c r="G27" i="32" s="1" a="1"/>
  <c r="G27" i="32" s="1"/>
  <c r="K32" i="32" a="1"/>
  <c r="K32" i="32" s="1"/>
  <c r="K31" i="32" a="1"/>
  <c r="K31" i="32" s="1"/>
  <c r="K34" i="32" a="1"/>
  <c r="K34" i="32" s="1"/>
  <c r="K35" i="32" s="1" a="1"/>
  <c r="K35" i="32" s="1"/>
  <c r="K36" i="32" a="1"/>
  <c r="K36" i="32" s="1"/>
  <c r="K37" i="32" s="1" a="1"/>
  <c r="K37" i="32" s="1"/>
  <c r="F24" i="32" a="1"/>
  <c r="F24" i="32" s="1"/>
  <c r="F23" i="32" a="1"/>
  <c r="F23" i="32" s="1"/>
  <c r="F26" i="32" a="1"/>
  <c r="F26" i="32" s="1"/>
  <c r="F27" i="32" s="1" a="1"/>
  <c r="F27" i="32" s="1"/>
  <c r="F28" i="32" a="1"/>
  <c r="F28" i="32" s="1"/>
  <c r="F29" i="32" s="1" a="1"/>
  <c r="F29" i="32" s="1"/>
  <c r="D24" i="32" a="1"/>
  <c r="D24" i="32" s="1"/>
  <c r="D26" i="32" a="1"/>
  <c r="D26" i="32" s="1"/>
  <c r="D27" i="32" s="1" a="1"/>
  <c r="D27" i="32" s="1"/>
  <c r="D28" i="32" a="1"/>
  <c r="D28" i="32" s="1"/>
  <c r="D29" i="32" s="1" a="1"/>
  <c r="D29" i="32" s="1"/>
  <c r="D23" i="32" a="1"/>
  <c r="D23" i="32" s="1"/>
  <c r="J33" i="32" l="1"/>
  <c r="E25" i="32"/>
  <c r="E33" i="32"/>
  <c r="G25" i="32"/>
  <c r="K33" i="32"/>
  <c r="G33" i="32"/>
  <c r="I25" i="32"/>
  <c r="E13" i="32"/>
  <c r="F25" i="32"/>
  <c r="D25" i="32"/>
  <c r="J13" i="32"/>
  <c r="O25" i="32"/>
  <c r="H25" i="32"/>
  <c r="K25" i="32"/>
  <c r="N33" i="32"/>
  <c r="F33" i="32"/>
  <c r="O33" i="32"/>
  <c r="J25" i="32"/>
  <c r="M25" i="32"/>
  <c r="L33" i="32"/>
  <c r="I33" i="32"/>
  <c r="H33" i="3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<sst xmlns="http://schemas.openxmlformats.org/spreadsheetml/2006/main" count="1720" uniqueCount="47">
  <si>
    <t>INFORMACIÓN SOBRE LAS ACCIONES DE BALANCE DEL GESTOR TÉCNICO DEL SISTEMA</t>
  </si>
  <si>
    <t>INFORMATION ON THE TECHNICAL SYSTEM MANAGER BALANCING ACTIONS</t>
  </si>
  <si>
    <r>
      <t xml:space="preserve">Sesión de negociación
</t>
    </r>
    <r>
      <rPr>
        <i/>
        <sz val="11"/>
        <color indexed="42"/>
        <rFont val="Verdana"/>
        <family val="2"/>
      </rPr>
      <t>Trading Session</t>
    </r>
  </si>
  <si>
    <r>
      <t xml:space="preserve">Acción de Balance
</t>
    </r>
    <r>
      <rPr>
        <i/>
        <sz val="11"/>
        <color indexed="42"/>
        <rFont val="Verdana"/>
        <family val="2"/>
      </rPr>
      <t>Balancing Action</t>
    </r>
  </si>
  <si>
    <r>
      <t>Cantidad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Quantity</t>
    </r>
    <r>
      <rPr>
        <b/>
        <sz val="11"/>
        <color indexed="42"/>
        <rFont val="Verdana"/>
        <family val="2"/>
      </rPr>
      <t xml:space="preserve">
(MWh)</t>
    </r>
  </si>
  <si>
    <r>
      <t xml:space="preserve">Coste
</t>
    </r>
    <r>
      <rPr>
        <i/>
        <sz val="11"/>
        <color indexed="42"/>
        <rFont val="Verdana"/>
        <family val="2"/>
      </rPr>
      <t>Cost</t>
    </r>
    <r>
      <rPr>
        <b/>
        <sz val="11"/>
        <color indexed="42"/>
        <rFont val="Verdana"/>
        <family val="2"/>
      </rPr>
      <t xml:space="preserve">
(€)</t>
    </r>
    <r>
      <rPr>
        <b/>
        <vertAlign val="superscript"/>
        <sz val="11"/>
        <color indexed="42"/>
        <rFont val="Verdana"/>
        <family val="2"/>
      </rPr>
      <t xml:space="preserve"> *</t>
    </r>
  </si>
  <si>
    <r>
      <t xml:space="preserve">Precio Medio
</t>
    </r>
    <r>
      <rPr>
        <i/>
        <sz val="11"/>
        <color indexed="42"/>
        <rFont val="Verdana"/>
        <family val="2"/>
      </rPr>
      <t>Average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</si>
  <si>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Mín.
</t>
    </r>
    <r>
      <rPr>
        <i/>
        <sz val="11"/>
        <color indexed="42"/>
        <rFont val="Verdana"/>
        <family val="2"/>
      </rPr>
      <t>Min.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</si>
  <si>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Precio Máx.
</t>
    </r>
    <r>
      <rPr>
        <i/>
        <sz val="11"/>
        <color indexed="42"/>
        <rFont val="Verdana"/>
        <family val="2"/>
      </rPr>
      <t>Max. Price</t>
    </r>
    <r>
      <rPr>
        <b/>
        <sz val="11"/>
        <color indexed="42"/>
        <rFont val="Verdana"/>
        <family val="2"/>
      </rPr>
      <t xml:space="preserve">
</t>
    </r>
    <r>
      <rPr>
        <b/>
        <sz val="10"/>
        <color indexed="42"/>
        <rFont val="Verdana"/>
        <family val="2"/>
      </rPr>
      <t>(€/MWh)</t>
    </r>
  </si>
  <si>
    <r>
      <t xml:space="preserve">Justificación
</t>
    </r>
    <r>
      <rPr>
        <i/>
        <sz val="11"/>
        <color indexed="42"/>
        <rFont val="Verdana"/>
        <family val="2"/>
      </rPr>
      <t>Justification</t>
    </r>
  </si>
  <si>
    <t>https://www.enagas.es/enagas/es/Gestion_Tecnica_Sistema/Mercados/Volumen_de_gas_disponible</t>
  </si>
  <si>
    <t>Fecha Publicación / Publication Date:</t>
  </si>
  <si>
    <r>
      <t xml:space="preserve">COMPRA
</t>
    </r>
    <r>
      <rPr>
        <i/>
        <sz val="16"/>
        <color indexed="42"/>
        <rFont val="Verdana"/>
        <family val="2"/>
      </rPr>
      <t>PURCHASE</t>
    </r>
  </si>
  <si>
    <r>
      <t xml:space="preserve">VENTA
</t>
    </r>
    <r>
      <rPr>
        <i/>
        <sz val="16"/>
        <color indexed="42"/>
        <rFont val="Verdana"/>
        <family val="2"/>
      </rPr>
      <t>SELL</t>
    </r>
  </si>
  <si>
    <t>DETALLE MENSUAL</t>
  </si>
  <si>
    <t>MONTHLY BREAKDOWN</t>
  </si>
  <si>
    <r>
      <t xml:space="preserve">ENERO
</t>
    </r>
    <r>
      <rPr>
        <i/>
        <sz val="10"/>
        <color rgb="FFB2BB34"/>
        <rFont val="Verdana"/>
        <family val="2"/>
      </rPr>
      <t>JANUARY</t>
    </r>
  </si>
  <si>
    <r>
      <t xml:space="preserve">FEBRERO
</t>
    </r>
    <r>
      <rPr>
        <i/>
        <sz val="10"/>
        <color rgb="FFB2BB34"/>
        <rFont val="Verdana"/>
        <family val="2"/>
      </rPr>
      <t>FEBRUARY</t>
    </r>
  </si>
  <si>
    <r>
      <t xml:space="preserve">MARZO
</t>
    </r>
    <r>
      <rPr>
        <i/>
        <sz val="10"/>
        <color rgb="FFB2BB34"/>
        <rFont val="Verdana"/>
        <family val="2"/>
      </rPr>
      <t>MARCH</t>
    </r>
  </si>
  <si>
    <r>
      <t xml:space="preserve">ABRIL
</t>
    </r>
    <r>
      <rPr>
        <i/>
        <sz val="10"/>
        <color rgb="FFB2BB34"/>
        <rFont val="Verdana"/>
        <family val="2"/>
      </rPr>
      <t>APRIL</t>
    </r>
  </si>
  <si>
    <r>
      <t xml:space="preserve">MAYO
</t>
    </r>
    <r>
      <rPr>
        <i/>
        <sz val="10"/>
        <color rgb="FFB2BB34"/>
        <rFont val="Verdana"/>
        <family val="2"/>
      </rPr>
      <t>MAY</t>
    </r>
  </si>
  <si>
    <r>
      <t xml:space="preserve">JUNIO
</t>
    </r>
    <r>
      <rPr>
        <i/>
        <sz val="10"/>
        <color rgb="FFB2BB34"/>
        <rFont val="Verdana"/>
        <family val="2"/>
      </rPr>
      <t>JUNE</t>
    </r>
  </si>
  <si>
    <r>
      <t xml:space="preserve">JULIO
</t>
    </r>
    <r>
      <rPr>
        <i/>
        <sz val="10"/>
        <color rgb="FFB2BB34"/>
        <rFont val="Verdana"/>
        <family val="2"/>
      </rPr>
      <t>JULY</t>
    </r>
  </si>
  <si>
    <r>
      <t xml:space="preserve">AGOSTO
</t>
    </r>
    <r>
      <rPr>
        <i/>
        <sz val="10"/>
        <color rgb="FFB2BB34"/>
        <rFont val="Verdana"/>
        <family val="2"/>
      </rPr>
      <t>AUGUST</t>
    </r>
  </si>
  <si>
    <r>
      <t xml:space="preserve">SEPTIEMBRE
</t>
    </r>
    <r>
      <rPr>
        <i/>
        <sz val="10"/>
        <color rgb="FFB2BB34"/>
        <rFont val="Verdana"/>
        <family val="2"/>
      </rPr>
      <t>SEPTEMBER</t>
    </r>
  </si>
  <si>
    <r>
      <t xml:space="preserve">OCTUBRE
</t>
    </r>
    <r>
      <rPr>
        <i/>
        <sz val="10"/>
        <color rgb="FFB2BB34"/>
        <rFont val="Verdana"/>
        <family val="2"/>
      </rPr>
      <t>OCTOBER</t>
    </r>
  </si>
  <si>
    <r>
      <t xml:space="preserve">NOVIEMBRE
</t>
    </r>
    <r>
      <rPr>
        <i/>
        <sz val="10"/>
        <color rgb="FFB2BB34"/>
        <rFont val="Verdana"/>
        <family val="2"/>
      </rPr>
      <t>NOVEMBER</t>
    </r>
  </si>
  <si>
    <r>
      <t xml:space="preserve">Acciones de Balance
</t>
    </r>
    <r>
      <rPr>
        <i/>
        <sz val="11"/>
        <color indexed="42"/>
        <rFont val="Verdana"/>
        <family val="2"/>
      </rPr>
      <t>Balancing Actions</t>
    </r>
  </si>
  <si>
    <t>Coste
Cost
(€) *</t>
  </si>
  <si>
    <r>
      <t xml:space="preserve">COMPRA
</t>
    </r>
    <r>
      <rPr>
        <i/>
        <sz val="12"/>
        <color rgb="FFB2BB34"/>
        <rFont val="Verdana"/>
        <family val="2"/>
      </rPr>
      <t>PURCHASE</t>
    </r>
  </si>
  <si>
    <r>
      <t xml:space="preserve">VENTA
</t>
    </r>
    <r>
      <rPr>
        <i/>
        <sz val="12"/>
        <color rgb="FFB2BB34"/>
        <rFont val="Verdana"/>
        <family val="2"/>
      </rPr>
      <t>SELL</t>
    </r>
  </si>
  <si>
    <r>
      <t xml:space="preserve">Costes de compras mostrados con signo positivo y costes de venta con signo negativo </t>
    </r>
    <r>
      <rPr>
        <b/>
        <vertAlign val="superscript"/>
        <sz val="10"/>
        <color indexed="58"/>
        <rFont val="Verdana"/>
        <family val="2"/>
      </rPr>
      <t>*</t>
    </r>
    <r>
      <rPr>
        <b/>
        <sz val="10"/>
        <color indexed="58"/>
        <rFont val="Verdana"/>
        <family val="2"/>
      </rPr>
      <t/>
    </r>
  </si>
  <si>
    <t>Purchase costs are shown with a plus sign and sell costs with a minus sign *</t>
  </si>
  <si>
    <t xml:space="preserve"> </t>
  </si>
  <si>
    <r>
      <t xml:space="preserve">* Costes de compras mostrados con signo positivo y costes de venta con signo negativo / </t>
    </r>
    <r>
      <rPr>
        <i/>
        <sz val="10.5"/>
        <color indexed="58"/>
        <rFont val="Verdana"/>
        <family val="2"/>
      </rPr>
      <t>Purchase costs are shown with a plus sign and sell costs with a minus sign</t>
    </r>
  </si>
  <si>
    <r>
      <t xml:space="preserve">** Puede consultar el Volumen de Gas Disponible (VGD) en el siguiente link, seleccionando la fecha deseada: / </t>
    </r>
    <r>
      <rPr>
        <i/>
        <sz val="10.5"/>
        <color indexed="58"/>
        <rFont val="Verdana"/>
        <family val="2"/>
      </rPr>
      <t xml:space="preserve">For detailed information the Network Imbalance Index can be consulted in the folowing link: </t>
    </r>
  </si>
  <si>
    <r>
      <rPr>
        <b/>
        <sz val="11"/>
        <color rgb="FFB2BB34"/>
        <rFont val="Verdana"/>
        <family val="2"/>
      </rPr>
      <t>Coste</t>
    </r>
    <r>
      <rPr>
        <i/>
        <sz val="11"/>
        <color indexed="42"/>
        <rFont val="Verdana"/>
        <family val="2"/>
      </rPr>
      <t xml:space="preserve">
Quantity
</t>
    </r>
    <r>
      <rPr>
        <b/>
        <sz val="11"/>
        <color indexed="42"/>
        <rFont val="Verdana"/>
        <family val="2"/>
      </rPr>
      <t>(€)*</t>
    </r>
  </si>
  <si>
    <r>
      <rPr>
        <b/>
        <sz val="11"/>
        <color rgb="FFB2BB34"/>
        <rFont val="Verdana"/>
        <family val="2"/>
      </rPr>
      <t>Precio Mín.</t>
    </r>
    <r>
      <rPr>
        <i/>
        <sz val="11"/>
        <color indexed="42"/>
        <rFont val="Verdana"/>
        <family val="2"/>
      </rPr>
      <t xml:space="preserve">
Min.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</si>
  <si>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Máx.</t>
    </r>
    <r>
      <rPr>
        <i/>
        <sz val="11"/>
        <color indexed="42"/>
        <rFont val="Verdana"/>
        <family val="2"/>
      </rPr>
      <t xml:space="preserve">
Max.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</si>
  <si>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Máximo</t>
    </r>
    <r>
      <rPr>
        <i/>
        <sz val="11"/>
        <color indexed="42"/>
        <rFont val="Verdana"/>
        <family val="2"/>
      </rPr>
      <t xml:space="preserve">
Maximum Price</t>
    </r>
    <r>
      <rPr>
        <b/>
        <sz val="11"/>
        <color indexed="42"/>
        <rFont val="Verdana"/>
        <family val="2"/>
      </rPr>
      <t xml:space="preserve">
(€/MWh)</t>
    </r>
  </si>
  <si>
    <r>
      <rPr>
        <b/>
        <sz val="11"/>
        <color rgb="FFB2BB34"/>
        <rFont val="Verdana"/>
        <family val="2"/>
      </rPr>
      <t>Precio Mínimo</t>
    </r>
    <r>
      <rPr>
        <i/>
        <sz val="11"/>
        <color indexed="42"/>
        <rFont val="Verdana"/>
        <family val="2"/>
      </rPr>
      <t xml:space="preserve">
Minimum Price</t>
    </r>
    <r>
      <rPr>
        <b/>
        <sz val="11"/>
        <color indexed="42"/>
        <rFont val="Verdana"/>
        <family val="2"/>
      </rPr>
      <t xml:space="preserve">
(€/MWh)</t>
    </r>
  </si>
  <si>
    <r>
      <t xml:space="preserve">DICIEMBRE
</t>
    </r>
    <r>
      <rPr>
        <i/>
        <sz val="10"/>
        <color rgb="FFB2BB34"/>
        <rFont val="Verdana"/>
        <family val="2"/>
      </rPr>
      <t>DECEMBER</t>
    </r>
  </si>
  <si>
    <r>
      <t>Acción de Balance</t>
    </r>
    <r>
      <rPr>
        <b/>
        <sz val="10"/>
        <color indexed="42"/>
        <rFont val="Verdana"/>
        <family val="2"/>
      </rPr>
      <t xml:space="preserve">
</t>
    </r>
    <r>
      <rPr>
        <i/>
        <sz val="11"/>
        <color indexed="42"/>
        <rFont val="Verdana"/>
        <family val="2"/>
      </rPr>
      <t>Balancing Action</t>
    </r>
  </si>
  <si>
    <t>RESUMEN PVB 2025</t>
  </si>
  <si>
    <t>PVB SUMMARY 2025</t>
  </si>
  <si>
    <t>Dirección de Operación GTS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</si>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</sst>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dd\-mm\-yy;@"/>
    <numFmt numFmtId="166" formatCode="[$-C0A]d\-mmm;@"/>
    <numFmt numFmtId="167" formatCode="dd/mm/yy;@"/>
    <numFmt numFmtId="168" formatCode="[$-F400]h:mm:ss\ AM/PM"/>
    <numFmt numFmtId="169" formatCode="yyyy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58"/>
      <name val="Verdana"/>
      <family val="2"/>
    </font>
    <font>
      <b/>
      <sz val="10"/>
      <color indexed="42"/>
      <name val="Verdana"/>
      <family val="2"/>
    </font>
    <font>
      <b/>
      <sz val="10"/>
      <color indexed="58"/>
      <name val="Verdana"/>
      <family val="2"/>
    </font>
    <font>
      <b/>
      <i/>
      <sz val="10"/>
      <color indexed="42"/>
      <name val="Verdana"/>
      <family val="2"/>
    </font>
    <font>
      <sz val="10"/>
      <color indexed="58"/>
      <name val="Verdana"/>
      <family val="2"/>
    </font>
    <font>
      <b/>
      <sz val="12"/>
      <color indexed="58"/>
      <name val="Verdana"/>
      <family val="2"/>
    </font>
    <font>
      <b/>
      <sz val="11"/>
      <color indexed="42"/>
      <name val="Verdana"/>
      <family val="2"/>
    </font>
    <font>
      <b/>
      <sz val="11"/>
      <color indexed="58"/>
      <name val="Verdana"/>
      <family val="2"/>
    </font>
    <font>
      <sz val="11"/>
      <name val="Arial"/>
      <family val="2"/>
    </font>
    <font>
      <sz val="9"/>
      <color indexed="58"/>
      <name val="Verdana"/>
      <family val="2"/>
    </font>
    <font>
      <b/>
      <sz val="9"/>
      <color indexed="58"/>
      <name val="Verdana"/>
      <family val="2"/>
    </font>
    <font>
      <b/>
      <sz val="14"/>
      <color indexed="58"/>
      <name val="Verdana"/>
      <family val="2"/>
    </font>
    <font>
      <u/>
      <sz val="10"/>
      <color theme="10"/>
      <name val="Arial"/>
      <family val="2"/>
    </font>
    <font>
      <b/>
      <sz val="16"/>
      <color indexed="42"/>
      <name val="Verdana"/>
      <family val="2"/>
    </font>
    <font>
      <i/>
      <sz val="11"/>
      <color indexed="42"/>
      <name val="Verdana"/>
      <family val="2"/>
    </font>
    <font>
      <b/>
      <vertAlign val="superscript"/>
      <sz val="11"/>
      <color indexed="42"/>
      <name val="Verdana"/>
      <family val="2"/>
    </font>
    <font>
      <i/>
      <sz val="12"/>
      <color indexed="58"/>
      <name val="Verdana"/>
      <family val="2"/>
    </font>
    <font>
      <sz val="11"/>
      <color indexed="58"/>
      <name val="Verdana"/>
      <family val="2"/>
    </font>
    <font>
      <u/>
      <sz val="11"/>
      <color theme="10"/>
      <name val="Arial"/>
      <family val="2"/>
    </font>
    <font>
      <b/>
      <vertAlign val="superscript"/>
      <sz val="10"/>
      <color indexed="58"/>
      <name val="Verdana"/>
      <family val="2"/>
    </font>
    <font>
      <i/>
      <sz val="10"/>
      <color indexed="58"/>
      <name val="Verdana"/>
      <family val="2"/>
    </font>
    <font>
      <i/>
      <sz val="16"/>
      <color indexed="42"/>
      <name val="Verdana"/>
      <family val="2"/>
    </font>
    <font>
      <b/>
      <sz val="10"/>
      <color rgb="FFB2BB34"/>
      <name val="Verdana"/>
      <family val="2"/>
    </font>
    <font>
      <i/>
      <sz val="10"/>
      <color rgb="FFB2BB34"/>
      <name val="Verdana"/>
      <family val="2"/>
    </font>
    <font>
      <b/>
      <sz val="12"/>
      <color rgb="FFB2BB34"/>
      <name val="Verdana"/>
      <family val="2"/>
    </font>
    <font>
      <i/>
      <sz val="12"/>
      <color rgb="FFB2BB34"/>
      <name val="Verdana"/>
      <family val="2"/>
    </font>
    <font>
      <sz val="14"/>
      <color indexed="58"/>
      <name val="Verdana"/>
      <family val="2"/>
    </font>
    <font>
      <i/>
      <sz val="14"/>
      <color indexed="5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.5"/>
      <color indexed="58"/>
      <name val="Verdana"/>
      <family val="2"/>
    </font>
    <font>
      <i/>
      <sz val="10.5"/>
      <color indexed="58"/>
      <name val="Verdana"/>
      <family val="2"/>
    </font>
    <font>
      <b/>
      <sz val="11"/>
      <color rgb="FFB2BB34"/>
      <name val="Verdana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medium">
        <color indexed="42"/>
      </top>
      <bottom/>
      <diagonal/>
    </border>
    <border>
      <left/>
      <right/>
      <top style="medium">
        <color indexed="42"/>
      </top>
      <bottom/>
      <diagonal/>
    </border>
    <border>
      <left/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medium">
        <color indexed="42"/>
      </right>
      <top style="medium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 style="medium">
        <color indexed="42"/>
      </right>
      <top style="hair">
        <color indexed="42"/>
      </top>
      <bottom/>
      <diagonal/>
    </border>
    <border>
      <left/>
      <right/>
      <top/>
      <bottom style="dotted">
        <color rgb="FF007AAE"/>
      </bottom>
      <diagonal/>
    </border>
    <border>
      <left style="medium">
        <color indexed="42"/>
      </left>
      <right style="medium">
        <color indexed="42"/>
      </right>
      <top style="medium">
        <color indexed="42"/>
      </top>
      <bottom/>
      <diagonal/>
    </border>
    <border>
      <left style="medium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medium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hair">
        <color indexed="42"/>
      </right>
      <top/>
      <bottom style="hair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hair">
        <color indexed="42"/>
      </right>
      <top style="hair">
        <color indexed="42"/>
      </top>
      <bottom/>
      <diagonal/>
    </border>
    <border>
      <left style="hair">
        <color indexed="42"/>
      </left>
      <right style="dotted">
        <color indexed="42"/>
      </right>
      <top style="hair">
        <color indexed="42"/>
      </top>
      <bottom/>
      <diagonal/>
    </border>
    <border>
      <left style="medium">
        <color indexed="42"/>
      </left>
      <right style="medium">
        <color indexed="42"/>
      </right>
      <top/>
      <bottom/>
      <diagonal/>
    </border>
    <border>
      <left style="dotted">
        <color rgb="FF007AAE"/>
      </left>
      <right/>
      <top/>
      <bottom style="dotted">
        <color rgb="FF007AAE"/>
      </bottom>
      <diagonal/>
    </border>
    <border>
      <left style="dotted">
        <color rgb="FF007AAE"/>
      </left>
      <right/>
      <top style="dotted">
        <color rgb="FF007AAE"/>
      </top>
      <bottom/>
      <diagonal/>
    </border>
    <border>
      <left/>
      <right/>
      <top style="dotted">
        <color rgb="FF007AAE"/>
      </top>
      <bottom/>
      <diagonal/>
    </border>
    <border>
      <left/>
      <right style="dotted">
        <color rgb="FF007AAE"/>
      </right>
      <top style="dotted">
        <color rgb="FF007AAE"/>
      </top>
      <bottom/>
      <diagonal/>
    </border>
    <border>
      <left/>
      <right style="dotted">
        <color rgb="FF007AAE"/>
      </right>
      <top/>
      <bottom style="dotted">
        <color rgb="FF007AAE"/>
      </bottom>
      <diagonal/>
    </border>
    <border>
      <left/>
      <right/>
      <top style="medium">
        <color indexed="42"/>
      </top>
      <bottom style="medium">
        <color indexed="42"/>
      </bottom>
      <diagonal/>
    </border>
    <border>
      <left style="hair">
        <color indexed="42"/>
      </left>
      <right style="medium">
        <color rgb="FFB2BB34"/>
      </right>
      <top style="hair">
        <color indexed="42"/>
      </top>
      <bottom style="hair">
        <color indexed="42"/>
      </bottom>
      <diagonal/>
    </border>
    <border>
      <left style="dotted">
        <color indexed="42"/>
      </left>
      <right style="medium">
        <color rgb="FFB2BB34"/>
      </right>
      <top style="hair">
        <color indexed="42"/>
      </top>
      <bottom/>
      <diagonal/>
    </border>
    <border>
      <left style="hair">
        <color indexed="42"/>
      </left>
      <right style="medium">
        <color rgb="FFB2BB34"/>
      </right>
      <top/>
      <bottom style="hair">
        <color indexed="42"/>
      </bottom>
      <diagonal/>
    </border>
    <border>
      <left style="hair">
        <color indexed="42"/>
      </left>
      <right style="hair">
        <color indexed="42"/>
      </right>
      <top/>
      <bottom style="medium">
        <color rgb="FFB2BB34"/>
      </bottom>
      <diagonal/>
    </border>
    <border>
      <left style="hair">
        <color indexed="42"/>
      </left>
      <right style="medium">
        <color rgb="FFB2BB34"/>
      </right>
      <top/>
      <bottom style="medium">
        <color rgb="FFB2BB34"/>
      </bottom>
      <diagonal/>
    </border>
    <border>
      <left style="medium">
        <color indexed="42"/>
      </left>
      <right/>
      <top style="medium">
        <color indexed="42"/>
      </top>
      <bottom style="medium">
        <color indexed="42"/>
      </bottom>
      <diagonal/>
    </border>
    <border>
      <left/>
      <right style="medium">
        <color indexed="42"/>
      </right>
      <top style="medium">
        <color indexed="42"/>
      </top>
      <bottom style="medium">
        <color indexed="42"/>
      </bottom>
      <diagonal/>
    </border>
    <border>
      <left style="medium">
        <color indexed="42"/>
      </left>
      <right style="medium">
        <color indexed="42"/>
      </right>
      <top/>
      <bottom style="medium">
        <color rgb="FFB2BB34"/>
      </bottom>
      <diagonal/>
    </border>
    <border>
      <left style="medium">
        <color indexed="42"/>
      </left>
      <right style="medium">
        <color indexed="42"/>
      </right>
      <top style="hair">
        <color rgb="FFB2BB34"/>
      </top>
      <bottom style="hair">
        <color indexed="42"/>
      </bottom>
      <diagonal/>
    </border>
    <border>
      <left style="medium">
        <color indexed="42"/>
      </left>
      <right style="medium">
        <color indexed="42"/>
      </right>
      <top/>
      <bottom style="hair">
        <color rgb="FFB2BB34"/>
      </bottom>
      <diagonal/>
    </border>
    <border>
      <left style="medium">
        <color indexed="42"/>
      </left>
      <right style="medium">
        <color indexed="42"/>
      </right>
      <top style="hair">
        <color rgb="FFB2BB34"/>
      </top>
      <bottom/>
      <diagonal/>
    </border>
    <border>
      <left style="medium">
        <color indexed="42"/>
      </left>
      <right style="hair">
        <color rgb="FFB2BB34"/>
      </right>
      <top style="medium">
        <color indexed="42"/>
      </top>
      <bottom style="hair">
        <color indexed="42"/>
      </bottom>
      <diagonal/>
    </border>
    <border>
      <left/>
      <right/>
      <top style="medium">
        <color indexed="42"/>
      </top>
      <bottom style="hair">
        <color indexed="42"/>
      </bottom>
      <diagonal/>
    </border>
    <border>
      <left style="hair">
        <color rgb="FFB2BB34"/>
      </left>
      <right/>
      <top style="medium">
        <color indexed="42"/>
      </top>
      <bottom style="hair">
        <color indexed="42"/>
      </bottom>
      <diagonal/>
    </border>
    <border>
      <left style="hair">
        <color rgb="FFB2BB34"/>
      </left>
      <right style="hair">
        <color rgb="FFB2BB34"/>
      </right>
      <top style="medium">
        <color indexed="42"/>
      </top>
      <bottom style="hair">
        <color indexed="42"/>
      </bottom>
      <diagonal/>
    </border>
    <border>
      <left style="hair">
        <color rgb="FFB2BB34"/>
      </left>
      <right style="medium">
        <color rgb="FFB2BB34"/>
      </right>
      <top style="medium">
        <color indexed="42"/>
      </top>
      <bottom style="hair">
        <color indexed="42"/>
      </bottom>
      <diagonal/>
    </border>
    <border>
      <left style="medium">
        <color rgb="FFB2BB34"/>
      </left>
      <right style="medium">
        <color indexed="42"/>
      </right>
      <top style="medium">
        <color rgb="FFB2BB34"/>
      </top>
      <bottom/>
      <diagonal/>
    </border>
    <border>
      <left style="medium">
        <color indexed="42"/>
      </left>
      <right style="medium">
        <color indexed="42"/>
      </right>
      <top style="medium">
        <color rgb="FFB2BB34"/>
      </top>
      <bottom style="hair">
        <color indexed="42"/>
      </bottom>
      <diagonal/>
    </border>
    <border>
      <left style="medium">
        <color indexed="42"/>
      </left>
      <right style="hair">
        <color rgb="FFB2BB34"/>
      </right>
      <top style="medium">
        <color rgb="FFB2BB34"/>
      </top>
      <bottom style="hair">
        <color indexed="42"/>
      </bottom>
      <diagonal/>
    </border>
    <border>
      <left/>
      <right/>
      <top style="medium">
        <color rgb="FFB2BB34"/>
      </top>
      <bottom style="hair">
        <color indexed="42"/>
      </bottom>
      <diagonal/>
    </border>
    <border>
      <left style="hair">
        <color rgb="FFB2BB34"/>
      </left>
      <right/>
      <top style="medium">
        <color rgb="FFB2BB34"/>
      </top>
      <bottom style="hair">
        <color indexed="42"/>
      </bottom>
      <diagonal/>
    </border>
    <border>
      <left style="hair">
        <color rgb="FFB2BB34"/>
      </left>
      <right style="hair">
        <color rgb="FFB2BB34"/>
      </right>
      <top style="medium">
        <color rgb="FFB2BB34"/>
      </top>
      <bottom style="hair">
        <color indexed="42"/>
      </bottom>
      <diagonal/>
    </border>
    <border>
      <left style="hair">
        <color rgb="FFB2BB34"/>
      </left>
      <right style="medium">
        <color rgb="FFB2BB34"/>
      </right>
      <top style="medium">
        <color rgb="FFB2BB34"/>
      </top>
      <bottom style="hair">
        <color indexed="42"/>
      </bottom>
      <diagonal/>
    </border>
    <border>
      <left style="medium">
        <color rgb="FFB2BB34"/>
      </left>
      <right style="medium">
        <color indexed="42"/>
      </right>
      <top/>
      <bottom/>
      <diagonal/>
    </border>
    <border>
      <left style="medium">
        <color rgb="FFB2BB34"/>
      </left>
      <right style="medium">
        <color indexed="42"/>
      </right>
      <top/>
      <bottom style="medium">
        <color indexed="42"/>
      </bottom>
      <diagonal/>
    </border>
    <border>
      <left style="medium">
        <color rgb="FFB2BB34"/>
      </left>
      <right style="medium">
        <color indexed="42"/>
      </right>
      <top style="medium">
        <color indexed="42"/>
      </top>
      <bottom/>
      <diagonal/>
    </border>
    <border>
      <left style="medium">
        <color rgb="FFB2BB34"/>
      </left>
      <right style="medium">
        <color indexed="42"/>
      </right>
      <top/>
      <bottom style="medium">
        <color rgb="FFB2BB34"/>
      </bottom>
      <diagonal/>
    </border>
    <border>
      <left/>
      <right style="hair">
        <color indexed="42"/>
      </right>
      <top/>
      <bottom style="medium">
        <color rgb="FFB2BB34"/>
      </bottom>
      <diagonal/>
    </border>
    <border>
      <left style="medium">
        <color indexed="42"/>
      </left>
      <right style="medium">
        <color indexed="42"/>
      </right>
      <top style="medium">
        <color rgb="FFB2BB34"/>
      </top>
      <bottom/>
      <diagonal/>
    </border>
    <border>
      <left/>
      <right style="medium">
        <color indexed="42"/>
      </right>
      <top/>
      <bottom style="hair">
        <color indexed="42"/>
      </bottom>
      <diagonal/>
    </border>
    <border>
      <left style="medium">
        <color indexed="42"/>
      </left>
      <right/>
      <top style="hair">
        <color indexed="42"/>
      </top>
      <bottom style="hair">
        <color indexed="42"/>
      </bottom>
      <diagonal/>
    </border>
    <border>
      <left/>
      <right style="medium">
        <color indexed="42"/>
      </right>
      <top/>
      <bottom style="medium">
        <color indexed="42"/>
      </bottom>
      <diagonal/>
    </border>
    <border>
      <left style="medium">
        <color indexed="42"/>
      </left>
      <right/>
      <top/>
      <bottom style="medium">
        <color indexed="42"/>
      </bottom>
      <diagonal/>
    </border>
    <border>
      <left/>
      <right style="medium">
        <color indexed="42"/>
      </right>
      <top style="hair">
        <color indexed="42"/>
      </top>
      <bottom/>
      <diagonal/>
    </border>
    <border>
      <left style="medium">
        <color indexed="42"/>
      </left>
      <right/>
      <top style="hair">
        <color indexed="42"/>
      </top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4" fillId="0" borderId="0"/>
  </cellStyleXfs>
  <cellXfs count="166">
    <xf numFmtId="0" fontId="0" fillId="0" borderId="0" xfId="0"/>
    <xf numFmtId="0" fontId="5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left"/>
    </xf>
    <xf numFmtId="0" fontId="13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4" fontId="0" fillId="0" borderId="0" xfId="0" applyNumberForma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3" fontId="23" fillId="0" borderId="0" xfId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14" fontId="35" fillId="0" borderId="0" xfId="0" applyNumberFormat="1" applyFont="1" applyAlignment="1">
      <alignment horizontal="center"/>
    </xf>
    <xf numFmtId="164" fontId="36" fillId="0" borderId="0" xfId="0" applyNumberFormat="1" applyFont="1" applyAlignment="1" applyProtection="1">
      <alignment horizontal="left" vertical="center"/>
      <protection locked="0"/>
    </xf>
    <xf numFmtId="0" fontId="34" fillId="0" borderId="0" xfId="8"/>
    <xf numFmtId="0" fontId="34" fillId="0" borderId="0" xfId="8" applyAlignment="1">
      <alignment horizontal="left" vertical="center"/>
    </xf>
    <xf numFmtId="0" fontId="34" fillId="0" borderId="0" xfId="8" applyAlignment="1">
      <alignment horizontal="center" vertical="center"/>
    </xf>
    <xf numFmtId="4" fontId="34" fillId="0" borderId="0" xfId="8" applyNumberFormat="1" applyAlignment="1">
      <alignment horizontal="center" vertical="center"/>
    </xf>
    <xf numFmtId="0" fontId="34" fillId="0" borderId="0" xfId="8" applyAlignment="1">
      <alignment horizontal="center"/>
    </xf>
    <xf numFmtId="0" fontId="34" fillId="0" borderId="0" xfId="8" applyAlignment="1">
      <alignment horizontal="center" wrapText="1"/>
    </xf>
    <xf numFmtId="164" fontId="7" fillId="0" borderId="0" xfId="8" applyNumberFormat="1" applyFont="1" applyAlignment="1" applyProtection="1">
      <alignment horizontal="center" vertical="center" wrapText="1"/>
      <protection locked="0"/>
    </xf>
    <xf numFmtId="0" fontId="7" fillId="0" borderId="0" xfId="8" applyFont="1" applyAlignment="1">
      <alignment horizontal="center" wrapText="1"/>
    </xf>
    <xf numFmtId="14" fontId="15" fillId="0" borderId="0" xfId="8" applyNumberFormat="1" applyFont="1" applyAlignment="1">
      <alignment horizontal="center" wrapText="1"/>
    </xf>
    <xf numFmtId="0" fontId="9" fillId="0" borderId="0" xfId="8" applyFont="1" applyAlignment="1">
      <alignment horizontal="center" wrapText="1"/>
    </xf>
    <xf numFmtId="0" fontId="14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2" fillId="0" borderId="0" xfId="8" applyNumberFormat="1" applyFont="1" applyAlignment="1" applyProtection="1">
      <alignment horizontal="center" vertical="center" wrapText="1"/>
      <protection locked="0"/>
    </xf>
    <xf numFmtId="14" fontId="15" fillId="0" borderId="0" xfId="8" applyNumberFormat="1" applyFont="1" applyAlignment="1">
      <alignment horizontal="left" vertical="center"/>
    </xf>
    <xf numFmtId="0" fontId="10" fillId="0" borderId="0" xfId="8" applyFont="1" applyAlignment="1">
      <alignment horizontal="center" vertical="center"/>
    </xf>
    <xf numFmtId="164" fontId="7" fillId="0" borderId="0" xfId="8" applyNumberFormat="1" applyFont="1" applyAlignment="1" applyProtection="1">
      <alignment vertical="center" wrapText="1"/>
      <protection locked="0"/>
    </xf>
    <xf numFmtId="164" fontId="25" fillId="0" borderId="0" xfId="8" applyNumberFormat="1" applyFont="1" applyAlignment="1" applyProtection="1">
      <alignment vertical="center"/>
      <protection locked="0"/>
    </xf>
    <xf numFmtId="0" fontId="5" fillId="0" borderId="0" xfId="8" applyFont="1" applyAlignment="1">
      <alignment horizontal="center"/>
    </xf>
    <xf numFmtId="164" fontId="7" fillId="0" borderId="0" xfId="8" applyNumberFormat="1" applyFont="1" applyAlignment="1" applyProtection="1">
      <alignment vertical="center"/>
      <protection locked="0"/>
    </xf>
    <xf numFmtId="4" fontId="7" fillId="0" borderId="28" xfId="8" applyNumberFormat="1" applyFont="1" applyBorder="1" applyAlignment="1">
      <alignment horizontal="center" vertical="center"/>
    </xf>
    <xf numFmtId="4" fontId="7" fillId="0" borderId="18" xfId="8" applyNumberFormat="1" applyFont="1" applyBorder="1" applyAlignment="1">
      <alignment horizontal="center" vertical="center"/>
    </xf>
    <xf numFmtId="4" fontId="7" fillId="0" borderId="19" xfId="8" applyNumberFormat="1" applyFont="1" applyBorder="1" applyAlignment="1">
      <alignment horizontal="center" vertical="center"/>
    </xf>
    <xf numFmtId="4" fontId="7" fillId="0" borderId="14" xfId="8" applyNumberFormat="1" applyFont="1" applyBorder="1" applyAlignment="1">
      <alignment horizontal="center" vertical="center"/>
    </xf>
    <xf numFmtId="4" fontId="7" fillId="0" borderId="15" xfId="8" applyNumberFormat="1" applyFont="1" applyBorder="1" applyAlignment="1">
      <alignment horizontal="center" vertical="center" wrapText="1"/>
    </xf>
    <xf numFmtId="4" fontId="7" fillId="0" borderId="14" xfId="8" applyNumberFormat="1" applyFont="1" applyBorder="1" applyAlignment="1">
      <alignment horizontal="center" vertical="center" wrapText="1"/>
    </xf>
    <xf numFmtId="3" fontId="11" fillId="0" borderId="7" xfId="8" applyNumberFormat="1" applyFont="1" applyBorder="1" applyAlignment="1">
      <alignment horizontal="center" vertical="center" wrapText="1"/>
    </xf>
    <xf numFmtId="4" fontId="7" fillId="0" borderId="27" xfId="8" applyNumberFormat="1" applyFont="1" applyBorder="1" applyAlignment="1">
      <alignment horizontal="center" vertical="center" wrapText="1"/>
    </xf>
    <xf numFmtId="4" fontId="7" fillId="0" borderId="13" xfId="8" applyNumberFormat="1" applyFont="1" applyBorder="1" applyAlignment="1">
      <alignment horizontal="center" vertical="center" wrapText="1"/>
    </xf>
    <xf numFmtId="4" fontId="7" fillId="0" borderId="17" xfId="8" applyNumberFormat="1" applyFont="1" applyBorder="1" applyAlignment="1">
      <alignment horizontal="center" vertical="center" wrapText="1"/>
    </xf>
    <xf numFmtId="4" fontId="7" fillId="0" borderId="12" xfId="8" applyNumberFormat="1" applyFont="1" applyBorder="1" applyAlignment="1">
      <alignment horizontal="center" vertical="center" wrapText="1"/>
    </xf>
    <xf numFmtId="4" fontId="11" fillId="0" borderId="7" xfId="8" applyNumberFormat="1" applyFont="1" applyBorder="1" applyAlignment="1">
      <alignment horizontal="center" vertical="center" wrapText="1"/>
    </xf>
    <xf numFmtId="3" fontId="7" fillId="0" borderId="27" xfId="8" applyNumberFormat="1" applyFont="1" applyBorder="1" applyAlignment="1">
      <alignment horizontal="center" vertical="center" wrapText="1"/>
    </xf>
    <xf numFmtId="3" fontId="7" fillId="0" borderId="13" xfId="8" applyNumberFormat="1" applyFont="1" applyBorder="1" applyAlignment="1">
      <alignment horizontal="center" vertical="center" wrapText="1"/>
    </xf>
    <xf numFmtId="3" fontId="7" fillId="0" borderId="17" xfId="8" applyNumberFormat="1" applyFont="1" applyBorder="1" applyAlignment="1">
      <alignment horizontal="center" vertical="center" wrapText="1"/>
    </xf>
    <xf numFmtId="3" fontId="7" fillId="0" borderId="12" xfId="8" applyNumberFormat="1" applyFont="1" applyBorder="1" applyAlignment="1">
      <alignment horizontal="center" vertical="center" wrapText="1"/>
    </xf>
    <xf numFmtId="3" fontId="7" fillId="0" borderId="42" xfId="8" applyNumberFormat="1" applyFont="1" applyBorder="1" applyAlignment="1">
      <alignment horizontal="center" vertical="center" wrapText="1"/>
    </xf>
    <xf numFmtId="3" fontId="7" fillId="0" borderId="39" xfId="8" applyNumberFormat="1" applyFont="1" applyBorder="1" applyAlignment="1">
      <alignment horizontal="center" vertical="center" wrapText="1"/>
    </xf>
    <xf numFmtId="3" fontId="7" fillId="0" borderId="41" xfId="8" applyNumberFormat="1" applyFont="1" applyBorder="1" applyAlignment="1">
      <alignment horizontal="center" vertical="center" wrapText="1"/>
    </xf>
    <xf numFmtId="3" fontId="7" fillId="0" borderId="40" xfId="8" applyNumberFormat="1" applyFont="1" applyBorder="1" applyAlignment="1">
      <alignment horizontal="center" vertical="center" wrapText="1"/>
    </xf>
    <xf numFmtId="3" fontId="7" fillId="0" borderId="38" xfId="8" applyNumberFormat="1" applyFont="1" applyBorder="1" applyAlignment="1">
      <alignment horizontal="center" vertical="center" wrapText="1"/>
    </xf>
    <xf numFmtId="3" fontId="11" fillId="0" borderId="6" xfId="8" applyNumberFormat="1" applyFont="1" applyBorder="1" applyAlignment="1">
      <alignment horizontal="center" vertical="center" wrapText="1"/>
    </xf>
    <xf numFmtId="3" fontId="34" fillId="0" borderId="0" xfId="8" applyNumberFormat="1" applyAlignment="1">
      <alignment horizontal="center" wrapText="1"/>
    </xf>
    <xf numFmtId="164" fontId="27" fillId="0" borderId="0" xfId="8" applyNumberFormat="1" applyFont="1" applyAlignment="1" applyProtection="1">
      <alignment horizontal="center" vertical="center" wrapText="1"/>
      <protection locked="0"/>
    </xf>
    <xf numFmtId="2" fontId="7" fillId="0" borderId="0" xfId="8" applyNumberFormat="1" applyFont="1" applyAlignment="1" applyProtection="1">
      <alignment horizontal="center" vertical="center" wrapText="1"/>
      <protection locked="0"/>
    </xf>
    <xf numFmtId="3" fontId="7" fillId="0" borderId="0" xfId="8" applyNumberFormat="1" applyFont="1" applyAlignment="1">
      <alignment vertical="center"/>
    </xf>
    <xf numFmtId="164" fontId="15" fillId="0" borderId="0" xfId="8" applyNumberFormat="1" applyFont="1" applyAlignment="1" applyProtection="1">
      <alignment horizontal="left" vertical="center"/>
      <protection locked="0"/>
    </xf>
    <xf numFmtId="166" fontId="9" fillId="0" borderId="8" xfId="8" applyNumberFormat="1" applyFont="1" applyBorder="1" applyAlignment="1">
      <alignment horizontal="center" vertical="center"/>
    </xf>
    <xf numFmtId="4" fontId="12" fillId="0" borderId="35" xfId="8" applyNumberFormat="1" applyFont="1" applyBorder="1" applyAlignment="1">
      <alignment horizontal="center" vertical="center"/>
    </xf>
    <xf numFmtId="3" fontId="12" fillId="0" borderId="7" xfId="8" applyNumberFormat="1" applyFont="1" applyBorder="1" applyAlignment="1">
      <alignment horizontal="center" vertical="center"/>
    </xf>
    <xf numFmtId="4" fontId="12" fillId="0" borderId="2" xfId="8" applyNumberFormat="1" applyFont="1" applyBorder="1" applyAlignment="1">
      <alignment horizontal="center" vertical="center"/>
    </xf>
    <xf numFmtId="166" fontId="9" fillId="0" borderId="20" xfId="8" applyNumberFormat="1" applyFont="1" applyBorder="1" applyAlignment="1">
      <alignment horizontal="center" vertical="center"/>
    </xf>
    <xf numFmtId="166" fontId="9" fillId="0" borderId="36" xfId="8" applyNumberFormat="1" applyFont="1" applyBorder="1" applyAlignment="1">
      <alignment horizontal="center" vertical="center"/>
    </xf>
    <xf numFmtId="4" fontId="12" fillId="0" borderId="11" xfId="8" applyNumberFormat="1" applyFont="1" applyBorder="1" applyAlignment="1">
      <alignment horizontal="center" vertical="center"/>
    </xf>
    <xf numFmtId="3" fontId="7" fillId="0" borderId="0" xfId="8" applyNumberFormat="1" applyFont="1" applyAlignment="1">
      <alignment horizontal="left" vertical="center"/>
    </xf>
    <xf numFmtId="3" fontId="7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horizontal="center" vertical="center"/>
    </xf>
    <xf numFmtId="4" fontId="8" fillId="0" borderId="0" xfId="8" applyNumberFormat="1" applyFont="1" applyAlignment="1">
      <alignment horizontal="center" vertical="center"/>
    </xf>
    <xf numFmtId="3" fontId="8" fillId="0" borderId="0" xfId="8" applyNumberFormat="1" applyFont="1" applyAlignment="1">
      <alignment horizontal="center"/>
    </xf>
    <xf numFmtId="3" fontId="8" fillId="0" borderId="0" xfId="8" applyNumberFormat="1" applyFont="1" applyAlignment="1">
      <alignment horizontal="left"/>
    </xf>
    <xf numFmtId="0" fontId="33" fillId="0" borderId="0" xfId="8" applyFont="1"/>
    <xf numFmtId="0" fontId="31" fillId="0" borderId="0" xfId="8" applyFont="1" applyAlignment="1">
      <alignment horizontal="center"/>
    </xf>
    <xf numFmtId="168" fontId="15" fillId="0" borderId="0" xfId="8" applyNumberFormat="1" applyFont="1" applyAlignment="1">
      <alignment horizontal="right" vertical="center"/>
    </xf>
    <xf numFmtId="167" fontId="15" fillId="0" borderId="0" xfId="8" applyNumberFormat="1" applyFont="1" applyAlignment="1">
      <alignment horizontal="right" vertical="center"/>
    </xf>
    <xf numFmtId="4" fontId="10" fillId="0" borderId="0" xfId="8" applyNumberFormat="1" applyFont="1" applyAlignment="1">
      <alignment horizontal="center" vertical="center"/>
    </xf>
    <xf numFmtId="3" fontId="11" fillId="0" borderId="0" xfId="8" applyNumberFormat="1" applyFont="1" applyAlignment="1">
      <alignment horizontal="left" vertical="center"/>
    </xf>
    <xf numFmtId="0" fontId="14" fillId="0" borderId="0" xfId="8" applyFont="1" applyAlignment="1">
      <alignment horizontal="right" vertical="center"/>
    </xf>
    <xf numFmtId="0" fontId="10" fillId="0" borderId="0" xfId="8" applyFont="1" applyAlignment="1">
      <alignment horizontal="left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166" fontId="9" fillId="0" borderId="16" xfId="8" applyNumberFormat="1" applyFont="1" applyBorder="1" applyAlignment="1">
      <alignment horizontal="center" vertical="center" wrapText="1"/>
    </xf>
    <xf numFmtId="166" fontId="9" fillId="0" borderId="29" xfId="8" applyNumberFormat="1" applyFont="1" applyBorder="1" applyAlignment="1">
      <alignment horizontal="center" vertical="center" wrapText="1"/>
    </xf>
    <xf numFmtId="166" fontId="9" fillId="0" borderId="30" xfId="8" applyNumberFormat="1" applyFont="1" applyBorder="1" applyAlignment="1">
      <alignment horizontal="center" vertical="center" wrapText="1"/>
    </xf>
    <xf numFmtId="166" fontId="9" fillId="0" borderId="31" xfId="8" applyNumberFormat="1" applyFont="1" applyBorder="1" applyAlignment="1">
      <alignment horizontal="center" vertical="center" wrapText="1"/>
    </xf>
    <xf numFmtId="3" fontId="11" fillId="0" borderId="44" xfId="8" applyNumberFormat="1" applyFont="1" applyBorder="1" applyAlignment="1">
      <alignment horizontal="center" vertical="center" wrapText="1"/>
    </xf>
    <xf numFmtId="3" fontId="7" fillId="0" borderId="45" xfId="8" applyNumberFormat="1" applyFont="1" applyBorder="1" applyAlignment="1">
      <alignment horizontal="center" vertical="center" wrapText="1"/>
    </xf>
    <xf numFmtId="3" fontId="7" fillId="0" borderId="46" xfId="8" applyNumberFormat="1" applyFont="1" applyBorder="1" applyAlignment="1">
      <alignment horizontal="center" vertical="center" wrapText="1"/>
    </xf>
    <xf numFmtId="3" fontId="7" fillId="0" borderId="47" xfId="8" applyNumberFormat="1" applyFont="1" applyBorder="1" applyAlignment="1">
      <alignment horizontal="center" vertical="center" wrapText="1"/>
    </xf>
    <xf numFmtId="3" fontId="7" fillId="0" borderId="48" xfId="8" applyNumberFormat="1" applyFont="1" applyBorder="1" applyAlignment="1">
      <alignment horizontal="center" vertical="center" wrapText="1"/>
    </xf>
    <xf numFmtId="3" fontId="7" fillId="0" borderId="49" xfId="8" applyNumberFormat="1" applyFont="1" applyBorder="1" applyAlignment="1">
      <alignment horizontal="center" vertical="center" wrapText="1"/>
    </xf>
    <xf numFmtId="166" fontId="9" fillId="0" borderId="54" xfId="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12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left" vertical="center" wrapText="1"/>
    </xf>
    <xf numFmtId="3" fontId="11" fillId="0" borderId="58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3" fontId="11" fillId="0" borderId="59" xfId="0" applyNumberFormat="1" applyFont="1" applyBorder="1" applyAlignment="1">
      <alignment horizontal="center" vertical="center" wrapText="1"/>
    </xf>
    <xf numFmtId="165" fontId="12" fillId="0" borderId="6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2" fontId="7" fillId="0" borderId="61" xfId="0" applyNumberFormat="1" applyFont="1" applyBorder="1" applyAlignment="1">
      <alignment horizontal="left" vertical="center" wrapText="1"/>
    </xf>
    <xf numFmtId="4" fontId="12" fillId="0" borderId="9" xfId="8" applyNumberFormat="1" applyFont="1" applyBorder="1" applyAlignment="1">
      <alignment horizontal="center" vertical="center"/>
    </xf>
    <xf numFmtId="164" fontId="29" fillId="0" borderId="43" xfId="8" applyNumberFormat="1" applyFont="1" applyBorder="1" applyAlignment="1" applyProtection="1">
      <alignment horizontal="center" vertical="center" wrapText="1"/>
      <protection locked="0"/>
    </xf>
    <xf numFmtId="164" fontId="29" fillId="0" borderId="50" xfId="8" applyNumberFormat="1" applyFont="1" applyBorder="1" applyAlignment="1" applyProtection="1">
      <alignment horizontal="center" vertical="center" wrapText="1"/>
      <protection locked="0"/>
    </xf>
    <xf numFmtId="164" fontId="29" fillId="0" borderId="51" xfId="8" applyNumberFormat="1" applyFont="1" applyBorder="1" applyAlignment="1" applyProtection="1">
      <alignment horizontal="center" vertical="center" wrapText="1"/>
      <protection locked="0"/>
    </xf>
    <xf numFmtId="164" fontId="29" fillId="0" borderId="52" xfId="8" applyNumberFormat="1" applyFont="1" applyBorder="1" applyAlignment="1" applyProtection="1">
      <alignment horizontal="center" vertical="center" wrapText="1"/>
      <protection locked="0"/>
    </xf>
    <xf numFmtId="164" fontId="29" fillId="0" borderId="53" xfId="8" applyNumberFormat="1" applyFont="1" applyBorder="1" applyAlignment="1" applyProtection="1">
      <alignment horizontal="center" vertical="center" wrapText="1"/>
      <protection locked="0"/>
    </xf>
    <xf numFmtId="164" fontId="16" fillId="0" borderId="22" xfId="8" applyNumberFormat="1" applyFont="1" applyBorder="1" applyAlignment="1" applyProtection="1">
      <alignment horizontal="center" vertical="center"/>
      <protection locked="0"/>
    </xf>
    <xf numFmtId="164" fontId="16" fillId="0" borderId="23" xfId="8" applyNumberFormat="1" applyFont="1" applyBorder="1" applyAlignment="1" applyProtection="1">
      <alignment horizontal="center" vertical="center"/>
      <protection locked="0"/>
    </xf>
    <xf numFmtId="164" fontId="16" fillId="0" borderId="24" xfId="8" applyNumberFormat="1" applyFont="1" applyBorder="1" applyAlignment="1" applyProtection="1">
      <alignment horizontal="center" vertical="center"/>
      <protection locked="0"/>
    </xf>
    <xf numFmtId="164" fontId="32" fillId="0" borderId="21" xfId="8" applyNumberFormat="1" applyFont="1" applyBorder="1" applyAlignment="1" applyProtection="1">
      <alignment horizontal="center" vertical="center"/>
      <protection locked="0"/>
    </xf>
    <xf numFmtId="164" fontId="32" fillId="0" borderId="10" xfId="8" applyNumberFormat="1" applyFont="1" applyBorder="1" applyAlignment="1" applyProtection="1">
      <alignment horizontal="center" vertical="center"/>
      <protection locked="0"/>
    </xf>
    <xf numFmtId="164" fontId="32" fillId="0" borderId="25" xfId="8" applyNumberFormat="1" applyFont="1" applyBorder="1" applyAlignment="1" applyProtection="1">
      <alignment horizontal="center" vertical="center"/>
      <protection locked="0"/>
    </xf>
    <xf numFmtId="3" fontId="11" fillId="0" borderId="9" xfId="8" applyNumberFormat="1" applyFont="1" applyBorder="1" applyAlignment="1">
      <alignment horizontal="center" vertical="center" wrapText="1"/>
    </xf>
    <xf numFmtId="3" fontId="11" fillId="0" borderId="8" xfId="8" applyNumberFormat="1" applyFont="1" applyBorder="1" applyAlignment="1">
      <alignment horizontal="center" vertical="center" wrapText="1"/>
    </xf>
    <xf numFmtId="3" fontId="11" fillId="0" borderId="37" xfId="8" applyNumberFormat="1" applyFont="1" applyBorder="1" applyAlignment="1">
      <alignment horizontal="center" vertical="center" wrapText="1"/>
    </xf>
    <xf numFmtId="3" fontId="11" fillId="0" borderId="34" xfId="8" applyNumberFormat="1" applyFont="1" applyBorder="1" applyAlignment="1">
      <alignment horizontal="center" vertical="center" wrapText="1"/>
    </xf>
    <xf numFmtId="3" fontId="11" fillId="0" borderId="36" xfId="8" applyNumberFormat="1" applyFont="1" applyBorder="1" applyAlignment="1">
      <alignment horizontal="center" vertical="center" wrapText="1"/>
    </xf>
    <xf numFmtId="4" fontId="12" fillId="0" borderId="9" xfId="8" applyNumberFormat="1" applyFont="1" applyBorder="1" applyAlignment="1">
      <alignment horizontal="center" vertical="center"/>
    </xf>
    <xf numFmtId="4" fontId="12" fillId="0" borderId="8" xfId="8" applyNumberFormat="1" applyFont="1" applyBorder="1" applyAlignment="1">
      <alignment horizontal="center" vertical="center"/>
    </xf>
    <xf numFmtId="4" fontId="11" fillId="0" borderId="9" xfId="8" applyNumberFormat="1" applyFont="1" applyBorder="1" applyAlignment="1">
      <alignment horizontal="center" vertical="center" wrapText="1"/>
    </xf>
    <xf numFmtId="4" fontId="11" fillId="0" borderId="34" xfId="8" applyNumberFormat="1" applyFont="1" applyBorder="1" applyAlignment="1">
      <alignment horizontal="center" vertical="center" wrapText="1"/>
    </xf>
    <xf numFmtId="169" fontId="16" fillId="0" borderId="22" xfId="8" applyNumberFormat="1" applyFont="1" applyBorder="1" applyAlignment="1" applyProtection="1">
      <alignment horizontal="center" vertical="center"/>
      <protection locked="0"/>
    </xf>
    <xf numFmtId="169" fontId="16" fillId="0" borderId="23" xfId="8" applyNumberFormat="1" applyFont="1" applyBorder="1" applyAlignment="1" applyProtection="1">
      <alignment horizontal="center" vertical="center"/>
      <protection locked="0"/>
    </xf>
    <xf numFmtId="169" fontId="16" fillId="0" borderId="24" xfId="8" applyNumberFormat="1" applyFont="1" applyBorder="1" applyAlignment="1" applyProtection="1">
      <alignment horizontal="center" vertical="center"/>
      <protection locked="0"/>
    </xf>
    <xf numFmtId="0" fontId="16" fillId="0" borderId="0" xfId="8" applyFont="1" applyAlignment="1">
      <alignment horizontal="center"/>
    </xf>
    <xf numFmtId="0" fontId="32" fillId="0" borderId="0" xfId="8" applyFont="1" applyAlignment="1">
      <alignment horizontal="center" vertical="top"/>
    </xf>
    <xf numFmtId="3" fontId="11" fillId="0" borderId="55" xfId="8" applyNumberFormat="1" applyFont="1" applyBorder="1" applyAlignment="1">
      <alignment horizontal="center" vertical="center" wrapText="1"/>
    </xf>
    <xf numFmtId="3" fontId="11" fillId="0" borderId="2" xfId="8" applyNumberFormat="1" applyFont="1" applyBorder="1" applyAlignment="1">
      <alignment horizontal="center" vertical="center" wrapText="1"/>
    </xf>
    <xf numFmtId="3" fontId="11" fillId="0" borderId="11" xfId="8" applyNumberFormat="1" applyFont="1" applyBorder="1" applyAlignment="1">
      <alignment horizontal="center" vertical="center" wrapText="1"/>
    </xf>
    <xf numFmtId="3" fontId="18" fillId="0" borderId="3" xfId="8" applyNumberFormat="1" applyFont="1" applyBorder="1" applyAlignment="1">
      <alignment horizontal="center" vertical="center" wrapText="1"/>
    </xf>
    <xf numFmtId="3" fontId="18" fillId="0" borderId="4" xfId="8" applyNumberFormat="1" applyFont="1" applyBorder="1" applyAlignment="1">
      <alignment horizontal="center" vertical="center" wrapText="1"/>
    </xf>
    <xf numFmtId="3" fontId="18" fillId="0" borderId="5" xfId="8" applyNumberFormat="1" applyFont="1" applyBorder="1" applyAlignment="1">
      <alignment horizontal="center" vertical="center" wrapText="1"/>
    </xf>
    <xf numFmtId="1" fontId="12" fillId="0" borderId="11" xfId="8" applyNumberFormat="1" applyFont="1" applyBorder="1" applyAlignment="1">
      <alignment horizontal="center" vertical="center"/>
    </xf>
    <xf numFmtId="1" fontId="12" fillId="0" borderId="2" xfId="8" applyNumberFormat="1" applyFont="1" applyBorder="1" applyAlignment="1">
      <alignment horizontal="center" vertical="center"/>
    </xf>
    <xf numFmtId="3" fontId="18" fillId="0" borderId="32" xfId="8" applyNumberFormat="1" applyFont="1" applyBorder="1" applyAlignment="1">
      <alignment horizontal="center" vertical="center" wrapText="1"/>
    </xf>
    <xf numFmtId="3" fontId="18" fillId="0" borderId="26" xfId="8" applyNumberFormat="1" applyFont="1" applyBorder="1" applyAlignment="1">
      <alignment horizontal="center" vertical="center" wrapText="1"/>
    </xf>
    <xf numFmtId="3" fontId="18" fillId="0" borderId="33" xfId="8" applyNumberFormat="1" applyFont="1" applyBorder="1" applyAlignment="1">
      <alignment horizontal="center" vertical="center" wrapText="1"/>
    </xf>
  </cellXfs>
  <cellStyles count="9">
    <cellStyle name="Hipervínculo" xfId="1" builtinId="8"/>
    <cellStyle name="Normal" xfId="0" builtinId="0"/>
    <cellStyle name="Normal 2" xfId="2" xr:uid="{00000000-0005-0000-0000-000002000000}"/>
    <cellStyle name="Normal 2 2" xfId="5" xr:uid="{00000000-0005-0000-0000-000002000000}"/>
    <cellStyle name="Normal 3" xfId="3" xr:uid="{00000000-0005-0000-0000-000003000000}"/>
    <cellStyle name="Normal 3 2" xfId="6" xr:uid="{00000000-0005-0000-0000-000003000000}"/>
    <cellStyle name="Normal 4" xfId="4" xr:uid="{00000000-0005-0000-0000-000004000000}"/>
    <cellStyle name="Normal 4 2" xfId="7" xr:uid="{00000000-0005-0000-0000-000004000000}"/>
    <cellStyle name="Normal 5" xfId="8" xr:uid="{1503595F-88F1-4A3C-8A32-E6E558AAB232}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58"/>
        <name val="Verdana"/>
        <family val="2"/>
        <scheme val="none"/>
      </font>
      <numFmt numFmtId="2" formatCode="0.00"/>
      <alignment horizontal="left" vertical="center" textRotation="0" wrapText="1" indent="0" justifyLastLine="0" shrinkToFit="0" readingOrder="0"/>
      <border diagonalUp="0" diagonalDown="0">
        <left style="medium">
          <color indexed="42"/>
        </left>
        <right/>
        <top style="hair">
          <color indexed="42"/>
        </top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medium">
          <color indexed="42"/>
        </left>
        <right style="medium">
          <color indexed="42"/>
        </right>
        <top/>
        <bottom style="hair">
          <color indexed="4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numFmt numFmtId="165" formatCode="dd\-mm\-yy;@"/>
      <alignment horizontal="center" vertical="center" textRotation="0" wrapText="1" indent="0" justifyLastLine="0" shrinkToFit="0" readingOrder="0"/>
      <border diagonalUp="0" diagonalDown="0">
        <left/>
        <right style="medium">
          <color indexed="42"/>
        </right>
        <top/>
        <bottom style="hair">
          <color indexed="42"/>
        </bottom>
        <vertical/>
        <horizontal/>
      </border>
    </dxf>
    <dxf>
      <border outline="0">
        <left style="medium">
          <color indexed="42"/>
        </left>
        <right style="medium">
          <color indexed="42"/>
        </right>
        <top style="medium">
          <color indexed="42"/>
        </top>
        <bottom style="medium">
          <color rgb="FFB2BB3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58"/>
        <name val="Verdana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42"/>
        <name val="Verdana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medium">
          <color indexed="42"/>
        </left>
        <right style="medium">
          <color indexed="42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00"/>
      <rgbColor rgb="000066CC"/>
      <rgbColor rgb="00F3F8E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77777"/>
      <rgbColor rgb="009999FF"/>
      <rgbColor rgb="00F3F8E0"/>
      <rgbColor rgb="00FFFFCC"/>
      <rgbColor rgb="00DDE296"/>
      <rgbColor rgb="00660066"/>
      <rgbColor rgb="00FF8080"/>
      <rgbColor rgb="000066CC"/>
      <rgbColor rgb="00EAEAEA"/>
      <rgbColor rgb="005F5F5F"/>
      <rgbColor rgb="00F0F0F0"/>
      <rgbColor rgb="00FFFF00"/>
      <rgbColor rgb="0000FFFF"/>
      <rgbColor rgb="00800080"/>
      <rgbColor rgb="00800000"/>
      <rgbColor rgb="00008080"/>
      <rgbColor rgb="000000FF"/>
      <rgbColor rgb="0033CCCC"/>
      <rgbColor rgb="00CCFFFF"/>
      <rgbColor rgb="00B2BB34"/>
      <rgbColor rgb="00FFFF99"/>
      <rgbColor rgb="00BBE0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9999"/>
      <rgbColor rgb="000071A1"/>
      <rgbColor rgb="00333300"/>
      <rgbColor rgb="00993300"/>
      <rgbColor rgb="00993366"/>
      <rgbColor rgb="00333399"/>
      <rgbColor rgb="00333333"/>
    </indexedColors>
    <mruColors>
      <color rgb="FFB2BB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595312</xdr:colOff>
      <xdr:row>4</xdr:row>
      <xdr:rowOff>130968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3D58FA9-DEE5-4D15-BF7C-F5FCE9AFE215}"/>
            </a:ext>
          </a:extLst>
        </xdr:cNvPr>
        <xdr:cNvSpPr txBox="1"/>
      </xdr:nvSpPr>
      <xdr:spPr>
        <a:xfrm>
          <a:off x="5167312" y="7786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1</xdr:col>
      <xdr:colOff>68036</xdr:colOff>
      <xdr:row>0</xdr:row>
      <xdr:rowOff>149678</xdr:rowOff>
    </xdr:from>
    <xdr:to>
      <xdr:col>1</xdr:col>
      <xdr:colOff>927348</xdr:colOff>
      <xdr:row>3</xdr:row>
      <xdr:rowOff>95250</xdr:rowOff>
    </xdr:to>
    <xdr:pic>
      <xdr:nvPicPr>
        <xdr:cNvPr id="4" name="Picture 1" descr="gts niv">
          <a:extLst>
            <a:ext uri="{FF2B5EF4-FFF2-40B4-BE49-F238E27FC236}">
              <a16:creationId xmlns:a16="http://schemas.microsoft.com/office/drawing/2014/main" id="{DC937A32-CE33-4F99-8BC4-42542CAE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49678"/>
          <a:ext cx="859312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4287</xdr:colOff>
      <xdr:row>0</xdr:row>
      <xdr:rowOff>95250</xdr:rowOff>
    </xdr:from>
    <xdr:to>
      <xdr:col>1</xdr:col>
      <xdr:colOff>863599</xdr:colOff>
      <xdr:row>3</xdr:row>
      <xdr:rowOff>0</xdr:rowOff>
    </xdr:to>
    <xdr:pic>
      <xdr:nvPicPr>
        <xdr:cNvPr id="2" name="Picture 1" descr="gts niv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80" y="95250"/>
          <a:ext cx="859312" cy="639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F3AC21-381A-4B3D-A12E-07BE59A3172D}" name="AABB25" displayName="AABB25" ref="B7:I372" totalsRowShown="0" headerRowDxfId="11" dataDxfId="9" headerRowBorderDxfId="10" tableBorderDxfId="8">
  <autoFilter ref="B7:I372" xr:uid="{9147002F-A5CF-456A-840B-96EED765606F}"/>
  <tableColumns count="8">
    <tableColumn id="1" xr3:uid="{10DF8365-3114-4A3B-A450-031E0E56F726}" name="Sesión de negociación_x000a_Trading Session" dataDxfId="7"/>
    <tableColumn id="2" xr3:uid="{E03F1405-AD91-4B44-A689-E5C7E800EF16}" name="Acción de Balance_x000a_Balancing Action" dataDxfId="6">
      <calculatedColumnFormula>IF(D8="","",IF(D8&gt;0,"COMPRA
PURCHASE","VENTA
SELL"))</calculatedColumnFormula>
    </tableColumn>
    <tableColumn id="3" xr3:uid="{94485B41-A44D-4095-A449-D2C31F52A06A}" name="Cantidad_x000a_Quantity_x000a_(MWh)" dataDxfId="5"/>
    <tableColumn id="4" xr3:uid="{BDBEA890-A2B2-442C-91E2-64690D31BAAF}" name="Coste_x000a_Cost_x000a_(€) *" dataDxfId="4"/>
    <tableColumn id="5" xr3:uid="{2CB851BD-4FA5-405F-96AB-DA3FDA539631}" name="Precio Medio_x000a_Average Price_x000a_(€/MWh)" dataDxfId="3"/>
    <tableColumn id="6" xr3:uid="{EC54183D-68B1-42A2-994E-0C45CD58A7A3}" name="Precio Mín._x000a_Min. Price_x000a_(€/MWh)" dataDxfId="2"/>
    <tableColumn id="7" xr3:uid="{2BDFC88C-BA2A-4D9E-BB9D-497171DA3BB2}" name="Precio Máx._x000a_Max. Price_x000a_(€/MWh)" dataDxfId="1"/>
    <tableColumn id="8" xr3:uid="{A4601F72-936B-4142-B24D-8F26F90CA30A}" name="Justificación_x000a_Justification" dataDxfId="0">
      <calculatedColumnFormula>IF(C8="","","Volumen de Gas final previsto fuera de la banda de indiferencia.
Predicted Closing Linepack placed out of the indiference linepack level.")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agas.es/enagas/es/Gestion_Tecnica_Sistema/Mercados/Volumen_de_gas_disponibl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143B0-8E63-4BEB-BF05-904E8F18ACAB}">
  <sheetPr>
    <tabColor rgb="FFB2BB34"/>
    <pageSetUpPr fitToPage="1"/>
  </sheetPr>
  <dimension ref="A1:U387"/>
  <sheetViews>
    <sheetView showGridLines="0" tabSelected="1" topLeftCell="A19" zoomScaleNormal="100" zoomScaleSheetLayoutView="40" workbookViewId="0">
      <selection activeCell="J24" sqref="J24"/>
    </sheetView>
  </sheetViews>
  <sheetFormatPr baseColWidth="10" defaultColWidth="11.42578125" defaultRowHeight="12.75" x14ac:dyDescent="0.2"/>
  <cols>
    <col min="1" max="1" width="2.5703125" style="37" customWidth="1"/>
    <col min="2" max="2" width="19.85546875" style="37" customWidth="1"/>
    <col min="3" max="3" width="19.85546875" style="41" customWidth="1"/>
    <col min="4" max="4" width="19.85546875" style="39" customWidth="1"/>
    <col min="5" max="5" width="19.85546875" style="40" customWidth="1"/>
    <col min="6" max="8" width="19.85546875" style="39" customWidth="1"/>
    <col min="9" max="10" width="19.85546875" style="38" customWidth="1"/>
    <col min="11" max="15" width="19.85546875" style="37" customWidth="1"/>
    <col min="16" max="16" width="2.42578125" style="37" customWidth="1"/>
    <col min="17" max="16384" width="11.42578125" style="37"/>
  </cols>
  <sheetData>
    <row r="1" spans="1:15" ht="15.75" customHeight="1" x14ac:dyDescent="0.2">
      <c r="J1" s="104"/>
      <c r="K1" s="105"/>
      <c r="L1" s="105"/>
      <c r="M1" s="105"/>
      <c r="N1" s="105"/>
    </row>
    <row r="2" spans="1:15" ht="19.5" x14ac:dyDescent="0.25">
      <c r="A2" s="54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ht="19.5" x14ac:dyDescent="0.25">
      <c r="A3" s="54"/>
      <c r="B3" s="154" t="s">
        <v>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5" ht="15.75" customHeight="1" x14ac:dyDescent="0.25">
      <c r="A4" s="54"/>
      <c r="B4" s="51"/>
      <c r="C4" s="51"/>
      <c r="D4" s="51"/>
      <c r="E4" s="100"/>
      <c r="G4" s="51"/>
      <c r="H4" s="51"/>
      <c r="I4" s="103"/>
    </row>
    <row r="5" spans="1:15" ht="18.600000000000001" customHeight="1" x14ac:dyDescent="0.25">
      <c r="A5" s="54"/>
      <c r="B5" s="101" t="s">
        <v>45</v>
      </c>
      <c r="C5" s="51"/>
      <c r="D5" s="51"/>
      <c r="E5" s="100"/>
      <c r="F5" s="51"/>
      <c r="G5" s="51"/>
      <c r="H5" s="51"/>
      <c r="N5" s="103"/>
      <c r="O5" s="102" t="s">
        <v>11</v>
      </c>
    </row>
    <row r="6" spans="1:15" ht="15" customHeight="1" x14ac:dyDescent="0.25">
      <c r="A6" s="54"/>
      <c r="B6" s="101"/>
      <c r="C6" s="51"/>
      <c r="D6" s="51"/>
      <c r="E6" s="100"/>
      <c r="F6" s="51"/>
      <c r="G6" s="51"/>
      <c r="H6" s="51"/>
      <c r="N6" s="99">
        <f ca="1">TODAY()</f>
        <v>45775</v>
      </c>
      <c r="O6" s="98">
        <f ca="1">NOW()</f>
        <v>45775.47603460648</v>
      </c>
    </row>
    <row r="7" spans="1:15" ht="19.5" x14ac:dyDescent="0.25">
      <c r="A7" s="54"/>
      <c r="B7" s="150" t="s">
        <v>43</v>
      </c>
      <c r="C7" s="151"/>
      <c r="D7" s="151"/>
      <c r="E7" s="151"/>
      <c r="F7" s="151"/>
      <c r="G7" s="151"/>
      <c r="H7" s="151"/>
      <c r="I7" s="151"/>
      <c r="J7" s="152"/>
    </row>
    <row r="8" spans="1:15" s="96" customFormat="1" ht="18" x14ac:dyDescent="0.25">
      <c r="A8" s="97"/>
      <c r="B8" s="138" t="s">
        <v>44</v>
      </c>
      <c r="C8" s="139"/>
      <c r="D8" s="139"/>
      <c r="E8" s="139"/>
      <c r="F8" s="139"/>
      <c r="G8" s="139"/>
      <c r="H8" s="139"/>
      <c r="I8" s="139"/>
      <c r="J8" s="140"/>
      <c r="K8" s="37"/>
      <c r="L8" s="37"/>
      <c r="M8" s="37"/>
      <c r="N8" s="37"/>
    </row>
    <row r="9" spans="1:15" ht="30" customHeight="1" thickBot="1" x14ac:dyDescent="0.3">
      <c r="A9" s="54"/>
      <c r="B9" s="95"/>
      <c r="C9" s="94"/>
      <c r="D9" s="92"/>
      <c r="E9" s="93"/>
      <c r="F9" s="92"/>
      <c r="G9" s="92"/>
      <c r="H9" s="91"/>
      <c r="I9" s="90"/>
      <c r="J9" s="90"/>
    </row>
    <row r="10" spans="1:15" ht="53.25" customHeight="1" thickBot="1" x14ac:dyDescent="0.3">
      <c r="A10" s="54"/>
      <c r="B10" s="158" t="s">
        <v>12</v>
      </c>
      <c r="C10" s="159"/>
      <c r="D10" s="159"/>
      <c r="E10" s="160"/>
      <c r="G10" s="163" t="s">
        <v>13</v>
      </c>
      <c r="H10" s="164"/>
      <c r="I10" s="164"/>
      <c r="J10" s="165"/>
    </row>
    <row r="11" spans="1:15" ht="25.5" customHeight="1" x14ac:dyDescent="0.25">
      <c r="A11" s="54"/>
      <c r="B11" s="155" t="s">
        <v>42</v>
      </c>
      <c r="C11" s="161">
        <f>IF(COUNTIF(AABB25[Acción de Balance
Balancing Action],"COMPRA
PURCHASE")=0,"-",COUNTIF(AABB25[Acción de Balance
Balancing Action],"COMPRA
PURCHASE"))</f>
        <v>10</v>
      </c>
      <c r="D11" s="157" t="s">
        <v>38</v>
      </c>
      <c r="E11" s="89">
        <f>IF(C11="-","-",_xlfn.MAXIFS(AABB25[Precio Máx.
Max. Price
(€/MWh)],AABB25[Acción de Balance
Balancing Action],"COMPRA
PURCHASE"))</f>
        <v>56</v>
      </c>
      <c r="G11" s="155" t="s">
        <v>42</v>
      </c>
      <c r="H11" s="161">
        <f>IF(COUNTIF(AABB25[Acción de Balance
Balancing Action],"VENTA
SELL")=0,"-",COUNTIF(AABB25[Acción de Balance
Balancing Action],"VENTA
SELL"))</f>
        <v>24</v>
      </c>
      <c r="I11" s="157" t="s">
        <v>38</v>
      </c>
      <c r="J11" s="89">
        <f>IF(H11="-","-",_xlfn.MAXIFS(AABB25[Precio Máx.
Max. Price
(€/MWh)],AABB25[Acción de Balance
Balancing Action],"VENTA
SELL"))</f>
        <v>56</v>
      </c>
    </row>
    <row r="12" spans="1:15" ht="23.25" customHeight="1" x14ac:dyDescent="0.25">
      <c r="A12" s="54"/>
      <c r="B12" s="156"/>
      <c r="C12" s="162"/>
      <c r="D12" s="156"/>
      <c r="E12" s="88">
        <f>IF(C11="-","-",INDEX(AABB25[Sesión de negociación
Trading Session],MATCH('PVB - Resumen - Summary'!E11,AABB25[Precio Máx.
Max. Price
(€/MWh)],0)))</f>
        <v>45697</v>
      </c>
      <c r="G12" s="156"/>
      <c r="H12" s="162"/>
      <c r="I12" s="156"/>
      <c r="J12" s="87">
        <f>IF(H11="-","-",INDEX(AABB25[Sesión de negociación
Trading Session],MATCH('PVB - Resumen - Summary'!J11,AABB25[Precio Máx.
Max. Price
(€/MWh)],0)))</f>
        <v>45697</v>
      </c>
    </row>
    <row r="13" spans="1:15" ht="43.5" customHeight="1" x14ac:dyDescent="0.25">
      <c r="A13" s="54"/>
      <c r="B13" s="62" t="s">
        <v>4</v>
      </c>
      <c r="C13" s="85">
        <f>IF(C11="-","-",SUMIF(AABB25[Acción de Balance
Balancing Action],"COMPRA
PURCHASE",AABB25[Cantidad
Quantity
(MWh)]))</f>
        <v>448419</v>
      </c>
      <c r="D13" s="62" t="s">
        <v>6</v>
      </c>
      <c r="E13" s="86">
        <f>IFERROR(C14/C13,"-")</f>
        <v>48.023143800775607</v>
      </c>
      <c r="G13" s="62" t="s">
        <v>4</v>
      </c>
      <c r="H13" s="85">
        <f>IF(H11="-","-",SUMIF(AABB25[Acción de Balance
Balancing Action],"VENTA
SELL",AABB25[Cantidad
Quantity
(MWh)]))</f>
        <v>-1041971</v>
      </c>
      <c r="I13" s="62" t="s">
        <v>6</v>
      </c>
      <c r="J13" s="84">
        <f>IFERROR(H14/H13,"-")</f>
        <v>42.592177690166046</v>
      </c>
    </row>
    <row r="14" spans="1:15" ht="28.5" customHeight="1" x14ac:dyDescent="0.25">
      <c r="A14" s="54"/>
      <c r="B14" s="148" t="s">
        <v>36</v>
      </c>
      <c r="C14" s="146">
        <f>IF(C11="-","-",SUMIF(AABB25[Acción de Balance
Balancing Action],"COMPRA
PURCHASE",AABB25[Coste
Cost
(€) *]))</f>
        <v>21534490.119999997</v>
      </c>
      <c r="D14" s="141" t="s">
        <v>37</v>
      </c>
      <c r="E14" s="129">
        <f>IF(C11="-","-",_xlfn.MINIFS(AABB25[Precio Mín.
Min. Price
(€/MWh)],AABB25[Acción de Balance
Balancing Action],"COMPRA
PURCHASE"))</f>
        <v>33.35</v>
      </c>
      <c r="G14" s="148" t="s">
        <v>36</v>
      </c>
      <c r="H14" s="146">
        <f>IF(H11="-","-",SUMIF(AABB25[Acción de Balance
Balancing Action],"VENTA
SELL",AABB25[Coste
Cost
(€) *]))</f>
        <v>-44379813.980000004</v>
      </c>
      <c r="I14" s="141" t="s">
        <v>37</v>
      </c>
      <c r="J14" s="129">
        <f>IF(H11="-","-",_xlfn.MINIFS(AABB25[Precio Mín.
Min. Price
(€/MWh)],AABB25[Acción de Balance
Balancing Action],"VENTA
SELL"))</f>
        <v>29</v>
      </c>
    </row>
    <row r="15" spans="1:15" ht="20.25" customHeight="1" thickBot="1" x14ac:dyDescent="0.3">
      <c r="A15" s="54"/>
      <c r="B15" s="149"/>
      <c r="C15" s="147"/>
      <c r="D15" s="142"/>
      <c r="E15" s="83">
        <f>IF(C11="-","-",INDEX(AABB25[Sesión de negociación
Trading Session],MATCH('PVB - Resumen - Summary'!E14,AABB25[Precio Mín.
Min. Price
(€/MWh)],0)))</f>
        <v>45769</v>
      </c>
      <c r="G15" s="149"/>
      <c r="H15" s="147"/>
      <c r="I15" s="142"/>
      <c r="J15" s="83">
        <f>IF(H11="-","-",INDEX(AABB25[Sesión de negociación
Trading Session],MATCH('PVB - Resumen - Summary'!J14,AABB25[Precio Mín.
Min. Price
(€/MWh)],0)))</f>
        <v>45774</v>
      </c>
    </row>
    <row r="16" spans="1:15" ht="15" customHeight="1" x14ac:dyDescent="0.25">
      <c r="A16" s="54"/>
      <c r="B16" s="82"/>
      <c r="C16" s="51"/>
      <c r="F16" s="51"/>
      <c r="G16" s="51"/>
      <c r="H16" s="51"/>
    </row>
    <row r="17" spans="1:20" ht="15" customHeight="1" x14ac:dyDescent="0.2">
      <c r="B17" s="81"/>
      <c r="C17" s="81"/>
      <c r="D17" s="81"/>
      <c r="E17" s="43"/>
      <c r="F17" s="37"/>
      <c r="G17" s="37"/>
      <c r="H17" s="37"/>
      <c r="I17" s="37"/>
      <c r="J17" s="37"/>
    </row>
    <row r="18" spans="1:20" ht="21.6" customHeight="1" x14ac:dyDescent="0.25">
      <c r="A18" s="54"/>
      <c r="B18" s="135" t="s">
        <v>14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7"/>
    </row>
    <row r="19" spans="1:20" s="42" customFormat="1" ht="15.75" customHeight="1" x14ac:dyDescent="0.2">
      <c r="B19" s="138" t="s">
        <v>15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</row>
    <row r="20" spans="1:20" s="42" customFormat="1" x14ac:dyDescent="0.2">
      <c r="B20" s="43"/>
      <c r="C20" s="43"/>
      <c r="D20" s="43"/>
      <c r="E20" s="43"/>
    </row>
    <row r="21" spans="1:20" s="42" customFormat="1" ht="26.25" thickBot="1" x14ac:dyDescent="0.25">
      <c r="B21" s="80"/>
      <c r="C21" s="43"/>
      <c r="D21" s="79" t="s">
        <v>16</v>
      </c>
      <c r="E21" s="79" t="s">
        <v>17</v>
      </c>
      <c r="F21" s="79" t="s">
        <v>18</v>
      </c>
      <c r="G21" s="79" t="s">
        <v>19</v>
      </c>
      <c r="H21" s="79" t="s">
        <v>20</v>
      </c>
      <c r="I21" s="79" t="s">
        <v>21</v>
      </c>
      <c r="J21" s="79" t="s">
        <v>22</v>
      </c>
      <c r="K21" s="79" t="s">
        <v>23</v>
      </c>
      <c r="L21" s="79" t="s">
        <v>24</v>
      </c>
      <c r="M21" s="79" t="s">
        <v>25</v>
      </c>
      <c r="N21" s="79" t="s">
        <v>26</v>
      </c>
      <c r="O21" s="79" t="s">
        <v>41</v>
      </c>
      <c r="P21" s="79"/>
      <c r="Q21" s="79"/>
      <c r="R21" s="79"/>
      <c r="S21" s="79"/>
      <c r="T21" s="79"/>
    </row>
    <row r="22" spans="1:20" s="42" customFormat="1" ht="59.25" customHeight="1" x14ac:dyDescent="0.2">
      <c r="B22" s="130" t="s">
        <v>29</v>
      </c>
      <c r="C22" s="110" t="s">
        <v>27</v>
      </c>
      <c r="D22" s="111" cm="1">
        <f t="array" ref="D22">IF(SUM((MONTH(AABB25[Sesión de negociación
Trading Session])=COUNT(IF($D$21:D21&lt;&gt;0,1)))*(AABB25[Acción de Balance
Balancing Action]="COMPRA
PURCHASE")*MONTH(AABB25[Sesión de negociación
Trading Session])/COUNT(IF($D$21:D21&lt;&gt;0,1)))=0,"-",SUM((MONTH(AABB25[Sesión de negociación
Trading Session])=COUNT(IF($D$21:D21&lt;&gt;0,1)))*(AABB25[Acción de Balance
Balancing Action]="COMPRA
PURCHASE")*MONTH(AABB25[Sesión de negociación
Trading Session])/COUNT(IF($D$21:D21&lt;&gt;0,1))))</f>
        <v>4</v>
      </c>
      <c r="E22" s="112">
        <f t="array" ref="E22">IF(SUM((MONTH(AABB25[Sesión de negociación
Trading Session])=COUNT(IF($D$21:E21&lt;&gt;0,1)))*(AABB25[Acción de Balance
Balancing Action]="COMPRA
PURCHASE")*MONTH(AABB25[Sesión de negociación
Trading Session])/COUNT(IF($D$21:E21&lt;&gt;0,1)))=0,"-",SUM((MONTH(AABB25[Sesión de negociación
Trading Session])=COUNT(IF($D$21:E21&lt;&gt;0,1)))*(AABB25[Acción de Balance
Balancing Action]="COMPRA
PURCHASE")*MONTH(AABB25[Sesión de negociación
Trading Session])/COUNT(IF($D$21:E21&lt;&gt;0,1))))</f>
        <v>3</v>
      </c>
      <c r="F22" s="113">
        <f t="array" ref="F22">IF(SUM((MONTH(AABB25[Sesión de negociación
Trading Session])=COUNT(IF($D$21:F21&lt;&gt;0,1)))*(AABB25[Acción de Balance
Balancing Action]="COMPRA
PURCHASE")*MONTH(AABB25[Sesión de negociación
Trading Session])/COUNT(IF($D$21:F21&lt;&gt;0,1)))=0,"-",SUM((MONTH(AABB25[Sesión de negociación
Trading Session])=COUNT(IF($D$21:F21&lt;&gt;0,1)))*(AABB25[Acción de Balance
Balancing Action]="COMPRA
PURCHASE")*MONTH(AABB25[Sesión de negociación
Trading Session])/COUNT(IF($D$21:F21&lt;&gt;0,1))))</f>
        <v>1</v>
      </c>
      <c r="G22" s="114">
        <f t="array" ref="G22">IF(SUM((MONTH(AABB25[Sesión de negociación
Trading Session])=COUNT(IF($D$21:G21&lt;&gt;0,1)))*(AABB25[Acción de Balance
Balancing Action]="COMPRA
PURCHASE")*MONTH(AABB25[Sesión de negociación
Trading Session])/COUNT(IF($D$21:G21&lt;&gt;0,1)))=0,"-",SUM((MONTH(AABB25[Sesión de negociación
Trading Session])=COUNT(IF($D$21:G21&lt;&gt;0,1)))*(AABB25[Acción de Balance
Balancing Action]="COMPRA
PURCHASE")*MONTH(AABB25[Sesión de negociación
Trading Session])/COUNT(IF($D$21:G21&lt;&gt;0,1))))</f>
        <v>2</v>
      </c>
      <c r="H22" s="114" t="str">
        <f t="array" ref="H22">IF(SUM((MONTH(AABB25[Sesión de negociación
Trading Session])=COUNT(IF($D$21:H21&lt;&gt;0,1)))*(AABB25[Acción de Balance
Balancing Action]="COMPRA
PURCHASE")*MONTH(AABB25[Sesión de negociación
Trading Session])/COUNT(IF($D$21:H21&lt;&gt;0,1)))=0,"-",SUM((MONTH(AABB25[Sesión de negociación
Trading Session])=COUNT(IF($D$21:H21&lt;&gt;0,1)))*(AABB25[Acción de Balance
Balancing Action]="COMPRA
PURCHASE")*MONTH(AABB25[Sesión de negociación
Trading Session])/COUNT(IF($D$21:H21&lt;&gt;0,1))))</f>
        <v>-</v>
      </c>
      <c r="I22" s="112" t="str">
        <f t="array" ref="I22">IF(SUM((MONTH(AABB25[Sesión de negociación
Trading Session])=COUNT(IF($D$21:I21&lt;&gt;0,1)))*(AABB25[Acción de Balance
Balancing Action]="COMPRA
PURCHASE")*MONTH(AABB25[Sesión de negociación
Trading Session])/COUNT(IF($D$21:I21&lt;&gt;0,1)))=0,"-",SUM((MONTH(AABB25[Sesión de negociación
Trading Session])=COUNT(IF($D$21:I21&lt;&gt;0,1)))*(AABB25[Acción de Balance
Balancing Action]="COMPRA
PURCHASE")*MONTH(AABB25[Sesión de negociación
Trading Session])/COUNT(IF($D$21:I21&lt;&gt;0,1))))</f>
        <v>-</v>
      </c>
      <c r="J22" s="114" t="str">
        <f t="array" ref="J22">IF(SUM((MONTH(AABB25[Sesión de negociación
Trading Session])=COUNT(IF($D$21:J21&lt;&gt;0,1)))*(AABB25[Acción de Balance
Balancing Action]="COMPRA
PURCHASE")*MONTH(AABB25[Sesión de negociación
Trading Session])/COUNT(IF($D$21:J21&lt;&gt;0,1)))=0,"-",SUM((MONTH(AABB25[Sesión de negociación
Trading Session])=COUNT(IF($D$21:J21&lt;&gt;0,1)))*(AABB25[Acción de Balance
Balancing Action]="COMPRA
PURCHASE")*MONTH(AABB25[Sesión de negociación
Trading Session])/COUNT(IF($D$21:J21&lt;&gt;0,1))))</f>
        <v>-</v>
      </c>
      <c r="K22" s="114" t="str">
        <f t="array" ref="K22">IF(SUM((MONTH(AABB25[Sesión de negociación
Trading Session])=COUNT(IF($D$21:K21&lt;&gt;0,1)))*(AABB25[Acción de Balance
Balancing Action]="COMPRA
PURCHASE")*MONTH(AABB25[Sesión de negociación
Trading Session])/COUNT(IF($D$21:K21&lt;&gt;0,1)))=0,"-",SUM((MONTH(AABB25[Sesión de negociación
Trading Session])=COUNT(IF($D$21:K21&lt;&gt;0,1)))*(AABB25[Acción de Balance
Balancing Action]="COMPRA
PURCHASE")*MONTH(AABB25[Sesión de negociación
Trading Session])/COUNT(IF($D$21:K21&lt;&gt;0,1))))</f>
        <v>-</v>
      </c>
      <c r="L22" s="112" t="str">
        <f t="array" ref="L22">IF(SUM((MONTH(AABB25[Sesión de negociación
Trading Session])=COUNT(IF($D$21:L21&lt;&gt;0,1)))*(AABB25[Acción de Balance
Balancing Action]="COMPRA
PURCHASE")*MONTH(AABB25[Sesión de negociación
Trading Session])/COUNT(IF($D$21:L21&lt;&gt;0,1)))=0,"-",SUM((MONTH(AABB25[Sesión de negociación
Trading Session])=COUNT(IF($D$21:L21&lt;&gt;0,1)))*(AABB25[Acción de Balance
Balancing Action]="COMPRA
PURCHASE")*MONTH(AABB25[Sesión de negociación
Trading Session])/COUNT(IF($D$21:L21&lt;&gt;0,1))))</f>
        <v>-</v>
      </c>
      <c r="M22" s="114" t="str">
        <f t="array" ref="M22">IF(SUM((MONTH(AABB25[Sesión de negociación
Trading Session])=COUNT(IF($D$21:M21&lt;&gt;0,1)))*(AABB25[Acción de Balance
Balancing Action]="COMPRA
PURCHASE")*MONTH(AABB25[Sesión de negociación
Trading Session])/COUNT(IF($D$21:M21&lt;&gt;0,1)))=0,"-",SUM((MONTH(AABB25[Sesión de negociación
Trading Session])=COUNT(IF($D$21:M21&lt;&gt;0,1)))*(AABB25[Acción de Balance
Balancing Action]="COMPRA
PURCHASE")*MONTH(AABB25[Sesión de negociación
Trading Session])/COUNT(IF($D$21:M21&lt;&gt;0,1))))</f>
        <v>-</v>
      </c>
      <c r="N22" s="112" t="str">
        <f t="array" ref="N22">IF(SUM((MONTH(AABB25[Sesión de negociación
Trading Session])=COUNT(IF($D$21:N21&lt;&gt;0,1)))*(AABB25[Acción de Balance
Balancing Action]="COMPRA
PURCHASE")*MONTH(AABB25[Sesión de negociación
Trading Session])/COUNT(IF($D$21:N21&lt;&gt;0,1)))=0,"-",SUM((MONTH(AABB25[Sesión de negociación
Trading Session])=COUNT(IF($D$21:N21&lt;&gt;0,1)))*(AABB25[Acción de Balance
Balancing Action]="COMPRA
PURCHASE")*MONTH(AABB25[Sesión de negociación
Trading Session])/COUNT(IF($D$21:N21&lt;&gt;0,1))))</f>
        <v>-</v>
      </c>
      <c r="O22" s="115" t="str">
        <f t="array" ref="O22">IF(SUM((MONTH(AABB25[Sesión de negociación
Trading Session])=COUNT(IF($D$21:O21&lt;&gt;0,1)))*(AABB25[Acción de Balance
Balancing Action]="COMPRA
PURCHASE")*MONTH(AABB25[Sesión de negociación
Trading Session])/COUNT(IF($D$21:O21&lt;&gt;0,1)))=0,"-",SUM((MONTH(AABB25[Sesión de negociación
Trading Session])=COUNT(IF($D$21:O21&lt;&gt;0,1)))*(AABB25[Acción de Balance
Balancing Action]="COMPRA
PURCHASE")*MONTH(AABB25[Sesión de negociación
Trading Session])/COUNT(IF($D$21:O21&lt;&gt;0,1))))</f>
        <v>-</v>
      </c>
    </row>
    <row r="23" spans="1:20" s="42" customFormat="1" ht="48" customHeight="1" x14ac:dyDescent="0.2">
      <c r="B23" s="131"/>
      <c r="C23" s="62" t="s">
        <v>4</v>
      </c>
      <c r="D23" s="71">
        <f t="array" ref="D23">IF(D22="-","-",SUM((MONTH(AABB25[Sesión de negociación
Trading Session])=COUNT(IF($D$21:D21&lt;&gt;0,1)))*(AABB25[Acción de Balance
Balancing Action]="COMPRA
PURCHASE")*IF(AABB25[Cantidad
Quantity
(MWh)]="",0,AABB25[Cantidad
Quantity
(MWh)])))</f>
        <v>188899</v>
      </c>
      <c r="E23" s="70">
        <f t="array" ref="E23">IF(E22="-","-",SUM((MONTH(AABB25[Sesión de negociación
Trading Session])=COUNT(IF($D$21:E21&lt;&gt;0,1)))*(AABB25[Acción de Balance
Balancing Action]="COMPRA
PURCHASE")*IF(AABB25[Cantidad
Quantity
(MWh)]="",0,AABB25[Cantidad
Quantity
(MWh)])))</f>
        <v>101000</v>
      </c>
      <c r="F23" s="69">
        <f t="array" ref="F23">IF(F22="-","-",SUM((MONTH(AABB25[Sesión de negociación
Trading Session])=COUNT(IF($D$21:F21&lt;&gt;0,1)))*(AABB25[Acción de Balance
Balancing Action]="COMPRA
PURCHASE")*IF(AABB25[Cantidad
Quantity
(MWh)]="",0,AABB25[Cantidad
Quantity
(MWh)])))</f>
        <v>100003</v>
      </c>
      <c r="G23" s="69">
        <f t="array" ref="G23">IF(G22="-","-",SUM((MONTH(AABB25[Sesión de negociación
Trading Session])=COUNT(IF($D$21:G21&lt;&gt;0,1)))*(AABB25[Acción de Balance
Balancing Action]="COMPRA
PURCHASE")*IF(AABB25[Cantidad
Quantity
(MWh)]="",0,AABB25[Cantidad
Quantity
(MWh)])))</f>
        <v>58517</v>
      </c>
      <c r="H23" s="69" t="str">
        <f t="array" ref="H23">IF(H22="-","-",SUM((MONTH(AABB25[Sesión de negociación
Trading Session])=COUNT(IF($D$21:H21&lt;&gt;0,1)))*(AABB25[Acción de Balance
Balancing Action]="COMPRA
PURCHASE")*IF(AABB25[Cantidad
Quantity
(MWh)]="",0,AABB25[Cantidad
Quantity
(MWh)])))</f>
        <v>-</v>
      </c>
      <c r="I23" s="69" t="str">
        <f t="array" ref="I23">IF(I22="-","-",SUM((MONTH(AABB25[Sesión de negociación
Trading Session])=COUNT(IF($D$21:I21&lt;&gt;0,1)))*(AABB25[Acción de Balance
Balancing Action]="COMPRA
PURCHASE")*IF(AABB25[Cantidad
Quantity
(MWh)]="",0,AABB25[Cantidad
Quantity
(MWh)])))</f>
        <v>-</v>
      </c>
      <c r="J23" s="69" t="str">
        <f t="array" ref="J23">IF(J22="-","-",SUM((MONTH(AABB25[Sesión de negociación
Trading Session])=COUNT(IF($D$21:J21&lt;&gt;0,1)))*(AABB25[Acción de Balance
Balancing Action]="COMPRA
PURCHASE")*IF(AABB25[Cantidad
Quantity
(MWh)]="",0,AABB25[Cantidad
Quantity
(MWh)])))</f>
        <v>-</v>
      </c>
      <c r="K23" s="69" t="str">
        <f t="array" ref="K23">IF(K22="-","-",SUM((MONTH(AABB25[Sesión de negociación
Trading Session])=COUNT(IF($D$21:K21&lt;&gt;0,1)))*(AABB25[Acción de Balance
Balancing Action]="COMPRA
PURCHASE")*IF(AABB25[Cantidad
Quantity
(MWh)]="",0,AABB25[Cantidad
Quantity
(MWh)])))</f>
        <v>-</v>
      </c>
      <c r="L23" s="69" t="str">
        <f t="array" ref="L23">IF(L22="-","-",SUM((MONTH(AABB25[Sesión de negociación
Trading Session])=COUNT(IF($D$21:L21&lt;&gt;0,1)))*(AABB25[Acción de Balance
Balancing Action]="COMPRA
PURCHASE")*IF(AABB25[Cantidad
Quantity
(MWh)]="",0,AABB25[Cantidad
Quantity
(MWh)])))</f>
        <v>-</v>
      </c>
      <c r="M23" s="69" t="str">
        <f t="array" ref="M23">IF(M22="-","-",SUM((MONTH(AABB25[Sesión de negociación
Trading Session])=COUNT(IF($D$21:M21&lt;&gt;0,1)))*(AABB25[Acción de Balance
Balancing Action]="COMPRA
PURCHASE")*IF(AABB25[Cantidad
Quantity
(MWh)]="",0,AABB25[Cantidad
Quantity
(MWh)])))</f>
        <v>-</v>
      </c>
      <c r="N23" s="69" t="str">
        <f t="array" ref="N23">IF(N22="-","-",SUM((MONTH(AABB25[Sesión de negociación
Trading Session])=COUNT(IF($D$21:N21&lt;&gt;0,1)))*(AABB25[Acción de Balance
Balancing Action]="COMPRA
PURCHASE")*IF(AABB25[Cantidad
Quantity
(MWh)]="",0,AABB25[Cantidad
Quantity
(MWh)])))</f>
        <v>-</v>
      </c>
      <c r="O23" s="68" t="str">
        <f t="array" ref="O23">IF(O22="-","-",SUM((MONTH(AABB25[Sesión de negociación
Trading Session])=COUNT(IF($D$21:O21&lt;&gt;0,1)))*(AABB25[Acción de Balance
Balancing Action]="COMPRA
PURCHASE")*IF(AABB25[Cantidad
Quantity
(MWh)]="",0,AABB25[Cantidad
Quantity
(MWh)])))</f>
        <v>-</v>
      </c>
      <c r="R23" s="78"/>
    </row>
    <row r="24" spans="1:20" s="42" customFormat="1" ht="48" customHeight="1" x14ac:dyDescent="0.2">
      <c r="B24" s="131"/>
      <c r="C24" s="67" t="s">
        <v>28</v>
      </c>
      <c r="D24" s="66">
        <f t="array" ref="D24">IF(D22="-","-",SUM((MONTH(AABB25[Sesión de negociación
Trading Session])=COUNT(IF($D$21:D21&lt;&gt;0,1)))*(AABB25[Acción de Balance
Balancing Action]="COMPRA
PURCHASE")*IF(AABB25[Cantidad
Quantity
(MWh)]="",0,AABB25[Coste
Cost
(€) *])))</f>
        <v>9557457.6000000015</v>
      </c>
      <c r="E24" s="65">
        <f t="array" ref="E24">IF(E22="-","-",SUM((MONTH(AABB25[Sesión de negociación
Trading Session])=COUNT(IF($D$21:E21&lt;&gt;0,1)))*(AABB25[Acción de Balance
Balancing Action]="COMPRA
PURCHASE")*IF(AABB25[Cantidad
Quantity
(MWh)]="",0,AABB25[Coste
Cost
(€) *])))</f>
        <v>5168053.75</v>
      </c>
      <c r="F24" s="64">
        <f t="array" ref="F24">IF(F22="-","-",SUM((MONTH(AABB25[Sesión de negociación
Trading Session])=COUNT(IF($D$21:F21&lt;&gt;0,1)))*(AABB25[Acción de Balance
Balancing Action]="COMPRA
PURCHASE")*IF(AABB25[Cantidad
Quantity
(MWh)]="",0,AABB25[Coste
Cost
(€) *])))</f>
        <v>4760770.9099999983</v>
      </c>
      <c r="G24" s="64">
        <f t="array" ref="G24">IF(G22="-","-",SUM((MONTH(AABB25[Sesión de negociación
Trading Session])=COUNT(IF($D$21:G21&lt;&gt;0,1)))*(AABB25[Acción de Balance
Balancing Action]="COMPRA
PURCHASE")*IF(AABB25[Cantidad
Quantity
(MWh)]="",0,AABB25[Coste
Cost
(€) *])))</f>
        <v>2048207.8599999999</v>
      </c>
      <c r="H24" s="64" t="str">
        <f t="array" ref="H24">IF(H22="-","-",SUM((MONTH(AABB25[Sesión de negociación
Trading Session])=COUNT(IF($D$21:H21&lt;&gt;0,1)))*(AABB25[Acción de Balance
Balancing Action]="COMPRA
PURCHASE")*IF(AABB25[Cantidad
Quantity
(MWh)]="",0,AABB25[Coste
Cost
(€) *])))</f>
        <v>-</v>
      </c>
      <c r="I24" s="64" t="str">
        <f t="array" ref="I24">IF(I22="-","-",SUM((MONTH(AABB25[Sesión de negociación
Trading Session])=COUNT(IF($D$21:I21&lt;&gt;0,1)))*(AABB25[Acción de Balance
Balancing Action]="COMPRA
PURCHASE")*IF(AABB25[Cantidad
Quantity
(MWh)]="",0,AABB25[Coste
Cost
(€) *])))</f>
        <v>-</v>
      </c>
      <c r="J24" s="64" t="str">
        <f t="array" ref="J24">IF(J22="-","-",SUM((MONTH(AABB25[Sesión de negociación
Trading Session])=COUNT(IF($D$21:J21&lt;&gt;0,1)))*(AABB25[Acción de Balance
Balancing Action]="COMPRA
PURCHASE")*IF(AABB25[Cantidad
Quantity
(MWh)]="",0,AABB25[Coste
Cost
(€) *])))</f>
        <v>-</v>
      </c>
      <c r="K24" s="64" t="str">
        <f t="array" ref="K24">IF(K22="-","-",SUM((MONTH(AABB25[Sesión de negociación
Trading Session])=COUNT(IF($D$21:K21&lt;&gt;0,1)))*(AABB25[Acción de Balance
Balancing Action]="COMPRA
PURCHASE")*IF(AABB25[Cantidad
Quantity
(MWh)]="",0,AABB25[Coste
Cost
(€) *])))</f>
        <v>-</v>
      </c>
      <c r="L24" s="64" t="str">
        <f t="array" ref="L24">IF(L22="-","-",SUM((MONTH(AABB25[Sesión de negociación
Trading Session])=COUNT(IF($D$21:L21&lt;&gt;0,1)))*(AABB25[Acción de Balance
Balancing Action]="COMPRA
PURCHASE")*IF(AABB25[Cantidad
Quantity
(MWh)]="",0,AABB25[Coste
Cost
(€) *])))</f>
        <v>-</v>
      </c>
      <c r="M24" s="64" t="str">
        <f t="array" ref="M24">IF(M22="-","-",SUM((MONTH(AABB25[Sesión de negociación
Trading Session])=COUNT(IF($D$21:M21&lt;&gt;0,1)))*(AABB25[Acción de Balance
Balancing Action]="COMPRA
PURCHASE")*IF(AABB25[Cantidad
Quantity
(MWh)]="",0,AABB25[Coste
Cost
(€) *])))</f>
        <v>-</v>
      </c>
      <c r="N24" s="64" t="str">
        <f t="array" ref="N24">IF(N22="-","-",SUM((MONTH(AABB25[Sesión de negociación
Trading Session])=COUNT(IF($D$21:N21&lt;&gt;0,1)))*(AABB25[Acción de Balance
Balancing Action]="COMPRA
PURCHASE")*IF(AABB25[Cantidad
Quantity
(MWh)]="",0,AABB25[Coste
Cost
(€) *])))</f>
        <v>-</v>
      </c>
      <c r="O24" s="63" t="str">
        <f t="array" ref="O24">IF(O22="-","-",SUM((MONTH(AABB25[Sesión de negociación
Trading Session])=COUNT(IF($D$21:O21&lt;&gt;0,1)))*(AABB25[Acción de Balance
Balancing Action]="COMPRA
PURCHASE")*IF(AABB25[Cantidad
Quantity
(MWh)]="",0,AABB25[Coste
Cost
(€) *])))</f>
        <v>-</v>
      </c>
    </row>
    <row r="25" spans="1:20" s="42" customFormat="1" ht="46.5" customHeight="1" x14ac:dyDescent="0.2">
      <c r="B25" s="131"/>
      <c r="C25" s="62" t="s">
        <v>6</v>
      </c>
      <c r="D25" s="61">
        <f>IFERROR(D24/D23,"-")</f>
        <v>50.595596588653201</v>
      </c>
      <c r="E25" s="60">
        <f t="shared" ref="E25:O25" si="0">IFERROR(E24/E23,"-")</f>
        <v>51.168849009900988</v>
      </c>
      <c r="F25" s="60">
        <f t="shared" si="0"/>
        <v>47.606280911572632</v>
      </c>
      <c r="G25" s="60">
        <f t="shared" si="0"/>
        <v>35.001928670300934</v>
      </c>
      <c r="H25" s="60" t="str">
        <f t="shared" si="0"/>
        <v>-</v>
      </c>
      <c r="I25" s="60" t="str">
        <f t="shared" si="0"/>
        <v>-</v>
      </c>
      <c r="J25" s="60" t="str">
        <f t="shared" si="0"/>
        <v>-</v>
      </c>
      <c r="K25" s="60" t="str">
        <f t="shared" si="0"/>
        <v>-</v>
      </c>
      <c r="L25" s="60" t="str">
        <f t="shared" si="0"/>
        <v>-</v>
      </c>
      <c r="M25" s="60" t="str">
        <f t="shared" si="0"/>
        <v>-</v>
      </c>
      <c r="N25" s="57" t="str">
        <f t="shared" si="0"/>
        <v>-</v>
      </c>
      <c r="O25" s="56" t="str">
        <f t="shared" si="0"/>
        <v>-</v>
      </c>
    </row>
    <row r="26" spans="1:20" s="42" customFormat="1" ht="47.25" customHeight="1" x14ac:dyDescent="0.2">
      <c r="B26" s="131"/>
      <c r="C26" s="141" t="s">
        <v>40</v>
      </c>
      <c r="D26" s="61">
        <f t="array" ref="D26">IF(D22="-","-",MIN(IF(MONTH(AABB25[Sesión de negociación
Trading Session])=COUNT(IF($D$21:D21&lt;&gt;0,1,99999)),1,99999)*IF(AABB25[Precio Mín.
Min. Price
(€/MWh)]&lt;&gt;"",AABB25[Precio Mín.
Min. Price
(€/MWh)],99999)*IF(AABB25[Acción de Balance
Balancing Action]="COMPRA
PURCHASE",1,99999)))</f>
        <v>47.5</v>
      </c>
      <c r="E26" s="60">
        <f t="array" ref="E26">IF(E22="-","-",MIN(IF(MONTH(AABB25[Sesión de negociación
Trading Session])=COUNT(IF($D$21:E21&lt;&gt;0,1,99999)),1,99999)*IF(AABB25[Precio Mín.
Min. Price
(€/MWh)]&lt;&gt;"",AABB25[Precio Mín.
Min. Price
(€/MWh)],99999)*IF(AABB25[Acción de Balance
Balancing Action]="COMPRA
PURCHASE",1,99999)))</f>
        <v>42.6</v>
      </c>
      <c r="F26" s="60">
        <f t="array" ref="F26">IF(F22="-","-",MIN(IF(MONTH(AABB25[Sesión de negociación
Trading Session])=COUNT(IF($D$21:F21&lt;&gt;0,1,99999)),1,99999)*IF(AABB25[Precio Mín.
Min. Price
(€/MWh)]&lt;&gt;"",AABB25[Precio Mín.
Min. Price
(€/MWh)],99999)*IF(AABB25[Acción de Balance
Balancing Action]="COMPRA
PURCHASE",1,99999)))</f>
        <v>46.3</v>
      </c>
      <c r="G26" s="60">
        <f t="array" ref="G26">IF(G22="-","-",MIN(IF(MONTH(AABB25[Sesión de negociación
Trading Session])=COUNT(IF($D$21:G21&lt;&gt;0,1,99999)),1,99999)*IF(AABB25[Precio Mín.
Min. Price
(€/MWh)]&lt;&gt;"",AABB25[Precio Mín.
Min. Price
(€/MWh)],99999)*IF(AABB25[Acción de Balance
Balancing Action]="COMPRA
PURCHASE",1,99999)))</f>
        <v>33.35</v>
      </c>
      <c r="H26" s="60" t="str">
        <f t="array" ref="H26">IF(H22="-","-",MIN(IF(MONTH(AABB25[Sesión de negociación
Trading Session])=COUNT(IF($D$21:H21&lt;&gt;0,1,99999)),1,99999)*IF(AABB25[Precio Mín.
Min. Price
(€/MWh)]&lt;&gt;"",AABB25[Precio Mín.
Min. Price
(€/MWh)],99999)*IF(AABB25[Acción de Balance
Balancing Action]="COMPRA
PURCHASE",1,99999)))</f>
        <v>-</v>
      </c>
      <c r="I26" s="60" t="str">
        <f t="array" ref="I26">IF(I22="-","-",MIN(IF(MONTH(AABB25[Sesión de negociación
Trading Session])=COUNT(IF($D$21:I21&lt;&gt;0,1,99999)),1,99999)*IF(AABB25[Precio Mín.
Min. Price
(€/MWh)]&lt;&gt;"",AABB25[Precio Mín.
Min. Price
(€/MWh)],99999)*IF(AABB25[Acción de Balance
Balancing Action]="COMPRA
PURCHASE",1,99999)))</f>
        <v>-</v>
      </c>
      <c r="J26" s="60" t="str">
        <f t="array" ref="J26">IF(J22="-","-",MIN(IF(MONTH(AABB25[Sesión de negociación
Trading Session])=COUNT(IF($D$21:J21&lt;&gt;0,1,99999)),1,99999)*IF(AABB25[Precio Mín.
Min. Price
(€/MWh)]&lt;&gt;"",AABB25[Precio Mín.
Min. Price
(€/MWh)],99999)*IF(AABB25[Acción de Balance
Balancing Action]="COMPRA
PURCHASE",1,99999)))</f>
        <v>-</v>
      </c>
      <c r="K26" s="60" t="str">
        <f t="array" ref="K26">IF(K22="-","-",MIN(IF(MONTH(AABB25[Sesión de negociación
Trading Session])=COUNT(IF($D$21:K21&lt;&gt;0,1,99999)),1,99999)*IF(AABB25[Precio Mín.
Min. Price
(€/MWh)]&lt;&gt;"",AABB25[Precio Mín.
Min. Price
(€/MWh)],99999)*IF(AABB25[Acción de Balance
Balancing Action]="COMPRA
PURCHASE",1,99999)))</f>
        <v>-</v>
      </c>
      <c r="L26" s="60" t="str">
        <f t="array" ref="L26">IF(L22="-","-",MIN(IF(MONTH(AABB25[Sesión de negociación
Trading Session])=COUNT(IF($D$21:L21&lt;&gt;0,1,99999)),1,99999)*IF(AABB25[Precio Mín.
Min. Price
(€/MWh)]&lt;&gt;"",AABB25[Precio Mín.
Min. Price
(€/MWh)],99999)*IF(AABB25[Acción de Balance
Balancing Action]="COMPRA
PURCHASE",1,99999)))</f>
        <v>-</v>
      </c>
      <c r="M26" s="60" t="str">
        <f t="array" ref="M26">IF(M22="-","-",MIN(IF(MONTH(AABB25[Sesión de negociación
Trading Session])=COUNT(IF($D$21:M21&lt;&gt;0,1,99999)),1,99999)*IF(AABB25[Precio Mín.
Min. Price
(€/MWh)]&lt;&gt;"",AABB25[Precio Mín.
Min. Price
(€/MWh)],99999)*IF(AABB25[Acción de Balance
Balancing Action]="COMPRA
PURCHASE",1,99999)))</f>
        <v>-</v>
      </c>
      <c r="N26" s="57" t="str">
        <f t="array" ref="N26">IF(N22="-","-",MIN(IF(MONTH(AABB25[Sesión de negociación
Trading Session])=COUNT(IF($D$21:N21&lt;&gt;0,1,99999)),1,99999)*IF(AABB25[Precio Mín.
Min. Price
(€/MWh)]&lt;&gt;"",AABB25[Precio Mín.
Min. Price
(€/MWh)],99999)*IF(AABB25[Acción de Balance
Balancing Action]="COMPRA
PURCHASE",1,99999)))</f>
        <v>-</v>
      </c>
      <c r="O26" s="56" t="str">
        <f t="array" ref="O26">IF(O22="-","-",MIN(IF(MONTH(AABB25[Sesión de negociación
Trading Session])=COUNT(IF($D$21:O21&lt;&gt;0,1,99999)),1,99999)*IF(AABB25[Precio Mín.
Min. Price
(€/MWh)]&lt;&gt;"",AABB25[Precio Mín.
Min. Price
(€/MWh)],99999)*IF(AABB25[Acción de Balance
Balancing Action]="COMPRA
PURCHASE",1,99999)))</f>
        <v>-</v>
      </c>
    </row>
    <row r="27" spans="1:20" s="42" customFormat="1" ht="31.5" customHeight="1" x14ac:dyDescent="0.2">
      <c r="B27" s="131"/>
      <c r="C27" s="145"/>
      <c r="D27" s="106">
        <f t="array" ref="D27">IF(D22="-","-",INDEX(AABB25[Sesión de negociación
Trading Session],MATCH('PVB - Resumen - Summary'!D26,AABB25[Precio Mín.
Min. Price
(€/MWh)]*IF(MONTH(AABB25[Sesión de negociación
Trading Session])=COUNT(IF($D21:D21&lt;&gt;0,1,0)),1,0),0)))</f>
        <v>45672</v>
      </c>
      <c r="E27" s="106">
        <f t="array" ref="E27">IF(E22="-","-",INDEX(AABB25[Sesión de negociación
Trading Session],MATCH('PVB - Resumen - Summary'!E26,AABB25[Precio Mín.
Min. Price
(€/MWh)]*IF(MONTH(AABB25[Sesión de negociación
Trading Session])=COUNT(IF($D21:E21&lt;&gt;0,1,0)),1,0),0)))</f>
        <v>45714</v>
      </c>
      <c r="F27" s="106">
        <f t="array" ref="F27">IF(F22="-","-",INDEX(AABB25[Sesión de negociación
Trading Session],MATCH('PVB - Resumen - Summary'!F26,AABB25[Precio Mín.
Min. Price
(€/MWh)]*IF(MONTH(AABB25[Sesión de negociación
Trading Session])=COUNT(IF($D21:F21&lt;&gt;0,1,0)),1,0),0)))</f>
        <v>45719</v>
      </c>
      <c r="G27" s="106">
        <f t="array" ref="G27">IF(G22="-","-",INDEX(AABB25[Sesión de negociación
Trading Session],MATCH('PVB - Resumen - Summary'!G26,AABB25[Precio Mín.
Min. Price
(€/MWh)]*IF(MONTH(AABB25[Sesión de negociación
Trading Session])=COUNT(IF($D21:G21&lt;&gt;0,1,0)),1,0),0)))</f>
        <v>45769</v>
      </c>
      <c r="H27" s="106" t="str">
        <f t="array" ref="H27">IF(H22="-","-",INDEX(AABB25[Sesión de negociación
Trading Session],MATCH('PVB - Resumen - Summary'!H26,AABB25[Precio Mín.
Min. Price
(€/MWh)]*IF(MONTH(AABB25[Sesión de negociación
Trading Session])=COUNT(IF($D21:H21&lt;&gt;0,1,0)),1,0),0)))</f>
        <v>-</v>
      </c>
      <c r="I27" s="106" t="str">
        <f t="array" ref="I27">IF(I22="-","-",INDEX(AABB25[Sesión de negociación
Trading Session],MATCH('PVB - Resumen - Summary'!I26,AABB25[Precio Mín.
Min. Price
(€/MWh)]*IF(MONTH(AABB25[Sesión de negociación
Trading Session])=COUNT(IF($D21:I21&lt;&gt;0,1,0)),1,0),0)))</f>
        <v>-</v>
      </c>
      <c r="J27" s="106" t="str">
        <f t="array" ref="J27">IF(J22="-","-",INDEX(AABB25[Sesión de negociación
Trading Session],MATCH('PVB - Resumen - Summary'!J26,AABB25[Precio Mín.
Min. Price
(€/MWh)]*IF(MONTH(AABB25[Sesión de negociación
Trading Session])=COUNT(IF($D21:J21&lt;&gt;0,1,0)),1,0),0)))</f>
        <v>-</v>
      </c>
      <c r="K27" s="106" t="str">
        <f t="array" ref="K27">IF(K22="-","-",INDEX(AABB25[Sesión de negociación
Trading Session],MATCH('PVB - Resumen - Summary'!K26,AABB25[Precio Mín.
Min. Price
(€/MWh)]*IF(MONTH(AABB25[Sesión de negociación
Trading Session])=COUNT(IF($D21:K21&lt;&gt;0,1,0)),1,0),0)))</f>
        <v>-</v>
      </c>
      <c r="L27" s="106" t="str">
        <f t="array" ref="L27">IF(L22="-","-",INDEX(AABB25[Sesión de negociación
Trading Session],MATCH('PVB - Resumen - Summary'!L26,AABB25[Precio Mín.
Min. Price
(€/MWh)]*IF(MONTH(AABB25[Sesión de negociación
Trading Session])=COUNT(IF($D21:L21&lt;&gt;0,1,0)),1,0),0)))</f>
        <v>-</v>
      </c>
      <c r="M27" s="106" t="str">
        <f t="array" ref="M27">IF(M22="-","-",INDEX(AABB25[Sesión de negociación
Trading Session],MATCH('PVB - Resumen - Summary'!M26,AABB25[Precio Mín.
Min. Price
(€/MWh)]*IF(MONTH(AABB25[Sesión de negociación
Trading Session])=COUNT(IF($D21:M21&lt;&gt;0,1,0)),1,0),0)))</f>
        <v>-</v>
      </c>
      <c r="N27" s="106" t="str">
        <f t="array" ref="N27">IF(N22="-","-",INDEX(AABB25[Sesión de negociación
Trading Session],MATCH('PVB - Resumen - Summary'!N26,AABB25[Precio Mín.
Min. Price
(€/MWh)]*IF(MONTH(AABB25[Sesión de negociación
Trading Session])=COUNT(IF($D21:N21&lt;&gt;0,1,0)),1,0),0)))</f>
        <v>-</v>
      </c>
      <c r="O27" s="107" t="str">
        <f t="array" ref="O27">IF(O22="-","-",INDEX(AABB25[Sesión de negociación
Trading Session],MATCH('PVB - Resumen - Summary'!O26,AABB25[Precio Mín.
Min. Price
(€/MWh)]*IF(MONTH(AABB25[Sesión de negociación
Trading Session])=COUNT(IF($D21:O21&lt;&gt;0,1,0)),1,0),0)))</f>
        <v>-</v>
      </c>
    </row>
    <row r="28" spans="1:20" s="42" customFormat="1" ht="47.25" customHeight="1" x14ac:dyDescent="0.2">
      <c r="B28" s="131"/>
      <c r="C28" s="143" t="s">
        <v>39</v>
      </c>
      <c r="D28" s="60">
        <f t="array" ref="D28">IF(D22="-","-",MAX(IF(MONTH(AABB25[Sesión de negociación
Trading Session])=COUNT(IF($D$21:D21&lt;&gt;0,1,0)),1,0)*IF(AABB25[Precio Máx.
Max. Price
(€/MWh)]&lt;&gt;"",AABB25[Precio Máx.
Max. Price
(€/MWh)],0)*IF(AABB25[Acción de Balance
Balancing Action]="COMPRA
PURCHASE",1,0)))</f>
        <v>53.15</v>
      </c>
      <c r="E28" s="60">
        <f t="array" ref="E28">IF(E22="-","-",MAX(IF(MONTH(AABB25[Sesión de negociación
Trading Session])=COUNT(IF($D$21:E21&lt;&gt;0,1,0)),1,0)*IF(AABB25[Precio Máx.
Max. Price
(€/MWh)]&lt;&gt;"",AABB25[Precio Máx.
Max. Price
(€/MWh)],0)*IF(AABB25[Acción de Balance
Balancing Action]="COMPRA
PURCHASE",1,0)))</f>
        <v>56</v>
      </c>
      <c r="F28" s="60">
        <f t="array" ref="F28">IF(F22="-","-",MAX(IF(MONTH(AABB25[Sesión de negociación
Trading Session])=COUNT(IF($D$21:F21&lt;&gt;0,1,0)),1,0)*IF(AABB25[Precio Máx.
Max. Price
(€/MWh)]&lt;&gt;"",AABB25[Precio Máx.
Max. Price
(€/MWh)],0)*IF(AABB25[Acción de Balance
Balancing Action]="COMPRA
PURCHASE",1,0)))</f>
        <v>48.35</v>
      </c>
      <c r="G28" s="60">
        <f t="array" ref="G28">IF(G22="-","-",MAX(IF(MONTH(AABB25[Sesión de negociación
Trading Session])=COUNT(IF($D$21:G21&lt;&gt;0,1,0)),1,0)*IF(AABB25[Precio Máx.
Max. Price
(€/MWh)]&lt;&gt;"",AABB25[Precio Máx.
Max. Price
(€/MWh)],0)*IF(AABB25[Acción de Balance
Balancing Action]="COMPRA
PURCHASE",1,0)))</f>
        <v>35.979999999999997</v>
      </c>
      <c r="H28" s="60" t="str">
        <f t="array" ref="H28">IF(H22="-","-",MAX(IF(MONTH(AABB25[Sesión de negociación
Trading Session])=COUNT(IF($D$21:H21&lt;&gt;0,1,0)),1,0)*IF(AABB25[Precio Máx.
Max. Price
(€/MWh)]&lt;&gt;"",AABB25[Precio Máx.
Max. Price
(€/MWh)],0)*IF(AABB25[Acción de Balance
Balancing Action]="COMPRA
PURCHASE",1,0)))</f>
        <v>-</v>
      </c>
      <c r="I28" s="60" t="str">
        <f t="array" ref="I28">IF(I22="-","-",MAX(IF(MONTH(AABB25[Sesión de negociación
Trading Session])=COUNT(IF($D$21:I21&lt;&gt;0,1,0)),1,0)*IF(AABB25[Precio Máx.
Max. Price
(€/MWh)]&lt;&gt;"",AABB25[Precio Máx.
Max. Price
(€/MWh)],0)*IF(AABB25[Acción de Balance
Balancing Action]="COMPRA
PURCHASE",1,0)))</f>
        <v>-</v>
      </c>
      <c r="J28" s="60" t="str">
        <f t="array" ref="J28">IF(J22="-","-",MAX(IF(MONTH(AABB25[Sesión de negociación
Trading Session])=COUNT(IF($D$21:J21&lt;&gt;0,1,0)),1,0)*IF(AABB25[Precio Máx.
Max. Price
(€/MWh)]&lt;&gt;"",AABB25[Precio Máx.
Max. Price
(€/MWh)],0)*IF(AABB25[Acción de Balance
Balancing Action]="COMPRA
PURCHASE",1,0)))</f>
        <v>-</v>
      </c>
      <c r="K28" s="60" t="str">
        <f t="array" ref="K28">IF(K22="-","-",MAX(IF(MONTH(AABB25[Sesión de negociación
Trading Session])=COUNT(IF($D$21:K21&lt;&gt;0,1,0)),1,0)*IF(AABB25[Precio Máx.
Max. Price
(€/MWh)]&lt;&gt;"",AABB25[Precio Máx.
Max. Price
(€/MWh)],0)*IF(AABB25[Acción de Balance
Balancing Action]="COMPRA
PURCHASE",1,0)))</f>
        <v>-</v>
      </c>
      <c r="L28" s="60" t="str">
        <f t="array" ref="L28">IF(L22="-","-",MAX(IF(MONTH(AABB25[Sesión de negociación
Trading Session])=COUNT(IF($D$21:L21&lt;&gt;0,1,0)),1,0)*IF(AABB25[Precio Máx.
Max. Price
(€/MWh)]&lt;&gt;"",AABB25[Precio Máx.
Max. Price
(€/MWh)],0)*IF(AABB25[Acción de Balance
Balancing Action]="COMPRA
PURCHASE",1,0)))</f>
        <v>-</v>
      </c>
      <c r="M28" s="60" t="str">
        <f t="array" ref="M28">IF(M22="-","-",MAX(IF(MONTH(AABB25[Sesión de negociación
Trading Session])=COUNT(IF($D$21:M21&lt;&gt;0,1,0)),1,0)*IF(AABB25[Precio Máx.
Max. Price
(€/MWh)]&lt;&gt;"",AABB25[Precio Máx.
Max. Price
(€/MWh)],0)*IF(AABB25[Acción de Balance
Balancing Action]="COMPRA
PURCHASE",1,0)))</f>
        <v>-</v>
      </c>
      <c r="N28" s="57" t="str">
        <f t="array" ref="N28">IF(N22="-","-",MAX(IF(MONTH(AABB25[Sesión de negociación
Trading Session])=COUNT(IF($D$21:N21&lt;&gt;0,1,0)),1,0)*IF(AABB25[Precio Máx.
Max. Price
(€/MWh)]&lt;&gt;"",AABB25[Precio Máx.
Max. Price
(€/MWh)],0)*IF(AABB25[Acción de Balance
Balancing Action]="COMPRA
PURCHASE",1,0)))</f>
        <v>-</v>
      </c>
      <c r="O28" s="56" t="str">
        <f t="array" ref="O28">IF(O22="-","-",MAX(IF(MONTH(AABB25[Sesión de negociación
Trading Session])=COUNT(IF($D$21:O21&lt;&gt;0,1,0)),1,0)*IF(AABB25[Precio Máx.
Max. Price
(€/MWh)]&lt;&gt;"",AABB25[Precio Máx.
Max. Price
(€/MWh)],0)*IF(AABB25[Acción de Balance
Balancing Action]="COMPRA
PURCHASE",1,0)))</f>
        <v>-</v>
      </c>
    </row>
    <row r="29" spans="1:20" s="42" customFormat="1" ht="32.25" customHeight="1" thickBot="1" x14ac:dyDescent="0.25">
      <c r="B29" s="132"/>
      <c r="C29" s="142"/>
      <c r="D29" s="106">
        <f t="array" ref="D29">IF(D22="-","-",INDEX(AABB25[Sesión de negociación
Trading Session],MATCH('PVB - Resumen - Summary'!D28,AABB25[Precio Máx.
Max. Price
(€/MWh)]*IF(MONTH(AABB25[Sesión de negociación
Trading Session])=COUNT(IF($D21:D21&lt;&gt;0,1,0)),1,0),0)))</f>
        <v>45659</v>
      </c>
      <c r="E29" s="106">
        <f t="array" ref="E29">IF(E22="-","-",INDEX(AABB25[Sesión de negociación
Trading Session],MATCH('PVB - Resumen - Summary'!E28,AABB25[Precio Máx.
Max. Price
(€/MWh)]*IF(MONTH(AABB25[Sesión de negociación
Trading Session])=COUNT(IF($D21:E21&lt;&gt;0,1,0)),1,0),0)))</f>
        <v>45697</v>
      </c>
      <c r="F29" s="106">
        <f t="array" ref="F29">IF(F22="-","-",INDEX(AABB25[Sesión de negociación
Trading Session],MATCH('PVB - Resumen - Summary'!F28,AABB25[Precio Máx.
Max. Price
(€/MWh)]*IF(MONTH(AABB25[Sesión de negociación
Trading Session])=COUNT(IF($D21:F21&lt;&gt;0,1,0)),1,0),0)))</f>
        <v>45719</v>
      </c>
      <c r="G29" s="106">
        <f t="array" ref="G29">IF(G22="-","-",INDEX(AABB25[Sesión de negociación
Trading Session],MATCH('PVB - Resumen - Summary'!G28,AABB25[Precio Máx.
Max. Price
(€/MWh)]*IF(MONTH(AABB25[Sesión de negociación
Trading Session])=COUNT(IF($D21:G21&lt;&gt;0,1,0)),1,0),0)))</f>
        <v>45767</v>
      </c>
      <c r="H29" s="106" t="str">
        <f t="array" ref="H29">IF(H22="-","-",INDEX(AABB25[Sesión de negociación
Trading Session],MATCH('PVB - Resumen - Summary'!H28,AABB25[Precio Máx.
Max. Price
(€/MWh)]*IF(MONTH(AABB25[Sesión de negociación
Trading Session])=COUNT(IF($D21:H21&lt;&gt;0,1,0)),1,0),0)))</f>
        <v>-</v>
      </c>
      <c r="I29" s="106" t="str">
        <f t="array" ref="I29">IF(I22="-","-",INDEX(AABB25[Sesión de negociación
Trading Session],MATCH('PVB - Resumen - Summary'!I28,AABB25[Precio Máx.
Max. Price
(€/MWh)]*IF(MONTH(AABB25[Sesión de negociación
Trading Session])=COUNT(IF($D21:I21&lt;&gt;0,1,0)),1,0),0)))</f>
        <v>-</v>
      </c>
      <c r="J29" s="106" t="str">
        <f t="array" ref="J29">IF(J22="-","-",INDEX(AABB25[Sesión de negociación
Trading Session],MATCH('PVB - Resumen - Summary'!J28,AABB25[Precio Máx.
Max. Price
(€/MWh)]*IF(MONTH(AABB25[Sesión de negociación
Trading Session])=COUNT(IF($D21:J21&lt;&gt;0,1,0)),1,0),0)))</f>
        <v>-</v>
      </c>
      <c r="K29" s="106" t="str">
        <f t="array" ref="K29">IF(K22="-","-",INDEX(AABB25[Sesión de negociación
Trading Session],MATCH('PVB - Resumen - Summary'!K28,AABB25[Precio Máx.
Max. Price
(€/MWh)]*IF(MONTH(AABB25[Sesión de negociación
Trading Session])=COUNT(IF($D21:K21&lt;&gt;0,1,0)),1,0),0)))</f>
        <v>-</v>
      </c>
      <c r="L29" s="106" t="str">
        <f t="array" ref="L29">IF(L22="-","-",INDEX(AABB25[Sesión de negociación
Trading Session],MATCH('PVB - Resumen - Summary'!L28,AABB25[Precio Máx.
Max. Price
(€/MWh)]*IF(MONTH(AABB25[Sesión de negociación
Trading Session])=COUNT(IF($D21:L21&lt;&gt;0,1,0)),1,0),0)))</f>
        <v>-</v>
      </c>
      <c r="M29" s="106" t="str">
        <f t="array" ref="M29">IF(M22="-","-",INDEX(AABB25[Sesión de negociación
Trading Session],MATCH('PVB - Resumen - Summary'!M28,AABB25[Precio Máx.
Max. Price
(€/MWh)]*IF(MONTH(AABB25[Sesión de negociación
Trading Session])=COUNT(IF($D21:M21&lt;&gt;0,1,0)),1,0),0)))</f>
        <v>-</v>
      </c>
      <c r="N29" s="106" t="str">
        <f t="array" ref="N29">IF(N22="-","-",INDEX(AABB25[Sesión de negociación
Trading Session],MATCH('PVB - Resumen - Summary'!N28,AABB25[Precio Máx.
Max. Price
(€/MWh)]*IF(MONTH(AABB25[Sesión de negociación
Trading Session])=COUNT(IF($D21:N21&lt;&gt;0,1,0)),1,0),0)))</f>
        <v>-</v>
      </c>
      <c r="O29" s="107" t="str">
        <f t="array" ref="O29">IF(O22="-","-",INDEX(AABB25[Sesión de negociación
Trading Session],MATCH('PVB - Resumen - Summary'!O28,AABB25[Precio Máx.
Max. Price
(€/MWh)]*IF(MONTH(AABB25[Sesión de negociación
Trading Session])=COUNT(IF($D21:O21&lt;&gt;0,1,0)),1,0),0)))</f>
        <v>-</v>
      </c>
    </row>
    <row r="30" spans="1:20" s="42" customFormat="1" ht="59.25" customHeight="1" x14ac:dyDescent="0.2">
      <c r="B30" s="133" t="s">
        <v>30</v>
      </c>
      <c r="C30" s="77" t="s">
        <v>27</v>
      </c>
      <c r="D30" s="76">
        <f t="array" ref="D30">IF(SUM((MONTH(AABB25[Sesión de negociación
Trading Session])=COUNT(IF($D$21:D21&lt;&gt;0,1)))*(AABB25[Acción de Balance
Balancing Action]="VENTA
SELL")*MONTH(AABB25[Sesión de negociación
Trading Session])/COUNT(IF($D$21:D21&lt;&gt;0,1)))=0,"-",SUM((MONTH(AABB25[Sesión de negociación
Trading Session])=COUNT(IF($D$21:D21&lt;&gt;0,1)))*(AABB25[Acción de Balance
Balancing Action]="VENTA
SELL")*MONTH(AABB25[Sesión de negociación
Trading Session])/COUNT(IF($D$21:D21&lt;&gt;0,1))))</f>
        <v>8</v>
      </c>
      <c r="E30" s="73">
        <f t="array" ref="E30">IF(SUM((MONTH(AABB25[Sesión de negociación
Trading Session])=COUNT(IF($D$21:E21&lt;&gt;0,1)))*(AABB25[Acción de Balance
Balancing Action]="VENTA
SELL")*MONTH(AABB25[Sesión de negociación
Trading Session])/COUNT(IF($D$21:E21&lt;&gt;0,1)))=0,"-",SUM((MONTH(AABB25[Sesión de negociación
Trading Session])=COUNT(IF($D$21:E21&lt;&gt;0,1)))*(AABB25[Acción de Balance
Balancing Action]="VENTA
SELL")*MONTH(AABB25[Sesión de negociación
Trading Session])/COUNT(IF($D$21:E21&lt;&gt;0,1))))</f>
        <v>6</v>
      </c>
      <c r="F30" s="75">
        <f t="array" ref="F30">IF(SUM((MONTH(AABB25[Sesión de negociación
Trading Session])=COUNT(IF($D$21:F21&lt;&gt;0,1)))*(AABB25[Acción de Balance
Balancing Action]="VENTA
SELL")*MONTH(AABB25[Sesión de negociación
Trading Session])/COUNT(IF($D$21:F21&lt;&gt;0,1)))=0,"-",SUM((MONTH(AABB25[Sesión de negociación
Trading Session])=COUNT(IF($D$21:F21&lt;&gt;0,1)))*(AABB25[Acción de Balance
Balancing Action]="VENTA
SELL")*MONTH(AABB25[Sesión de negociación
Trading Session])/COUNT(IF($D$21:F21&lt;&gt;0,1))))</f>
        <v>5</v>
      </c>
      <c r="G30" s="74">
        <f t="array" ref="G30">IF(SUM((MONTH(AABB25[Sesión de negociación
Trading Session])=COUNT(IF($D$21:G21&lt;&gt;0,1)))*(AABB25[Acción de Balance
Balancing Action]="VENTA
SELL")*MONTH(AABB25[Sesión de negociación
Trading Session])/COUNT(IF($D$21:G21&lt;&gt;0,1)))=0,"-",SUM((MONTH(AABB25[Sesión de negociación
Trading Session])=COUNT(IF($D$21:G21&lt;&gt;0,1)))*(AABB25[Acción de Balance
Balancing Action]="VENTA
SELL")*MONTH(AABB25[Sesión de negociación
Trading Session])/COUNT(IF($D$21:G21&lt;&gt;0,1))))</f>
        <v>5</v>
      </c>
      <c r="H30" s="74" t="str">
        <f t="array" ref="H30">IF(SUM((MONTH(AABB25[Sesión de negociación
Trading Session])=COUNT(IF($D$21:H21&lt;&gt;0,1)))*(AABB25[Acción de Balance
Balancing Action]="VENTA
SELL")*MONTH(AABB25[Sesión de negociación
Trading Session])/COUNT(IF($D$21:H21&lt;&gt;0,1)))=0,"-",SUM((MONTH(AABB25[Sesión de negociación
Trading Session])=COUNT(IF($D$21:H21&lt;&gt;0,1)))*(AABB25[Acción de Balance
Balancing Action]="VENTA
SELL")*MONTH(AABB25[Sesión de negociación
Trading Session])/COUNT(IF($D$21:H21&lt;&gt;0,1))))</f>
        <v>-</v>
      </c>
      <c r="I30" s="73" t="str">
        <f t="array" ref="I30">IF(SUM((MONTH(AABB25[Sesión de negociación
Trading Session])=COUNT(IF($D$21:I21&lt;&gt;0,1)))*(AABB25[Acción de Balance
Balancing Action]="VENTA
SELL")*MONTH(AABB25[Sesión de negociación
Trading Session])/COUNT(IF($D$21:I21&lt;&gt;0,1)))=0,"-",SUM((MONTH(AABB25[Sesión de negociación
Trading Session])=COUNT(IF($D$21:I21&lt;&gt;0,1)))*(AABB25[Acción de Balance
Balancing Action]="VENTA
SELL")*MONTH(AABB25[Sesión de negociación
Trading Session])/COUNT(IF($D$21:I21&lt;&gt;0,1))))</f>
        <v>-</v>
      </c>
      <c r="J30" s="74" t="str">
        <f t="array" ref="J30">IF(SUM((MONTH(AABB25[Sesión de negociación
Trading Session])=COUNT(IF($D$21:J21&lt;&gt;0,1)))*(AABB25[Acción de Balance
Balancing Action]="VENTA
SELL")*MONTH(AABB25[Sesión de negociación
Trading Session])/COUNT(IF($D$21:J21&lt;&gt;0,1)))=0,"-",SUM((MONTH(AABB25[Sesión de negociación
Trading Session])=COUNT(IF($D$21:J21&lt;&gt;0,1)))*(AABB25[Acción de Balance
Balancing Action]="VENTA
SELL")*MONTH(AABB25[Sesión de negociación
Trading Session])/COUNT(IF($D$21:J21&lt;&gt;0,1))))</f>
        <v>-</v>
      </c>
      <c r="K30" s="74" t="str">
        <f t="array" ref="K30">IF(SUM((MONTH(AABB25[Sesión de negociación
Trading Session])=COUNT(IF($D$21:K21&lt;&gt;0,1)))*(AABB25[Acción de Balance
Balancing Action]="VENTA
SELL")*MONTH(AABB25[Sesión de negociación
Trading Session])/COUNT(IF($D$21:K21&lt;&gt;0,1)))=0,"-",SUM((MONTH(AABB25[Sesión de negociación
Trading Session])=COUNT(IF($D$21:K21&lt;&gt;0,1)))*(AABB25[Acción de Balance
Balancing Action]="VENTA
SELL")*MONTH(AABB25[Sesión de negociación
Trading Session])/COUNT(IF($D$21:K21&lt;&gt;0,1))))</f>
        <v>-</v>
      </c>
      <c r="L30" s="73" t="str">
        <f t="array" ref="L30">IF(SUM((MONTH(AABB25[Sesión de negociación
Trading Session])=COUNT(IF($D$21:L21&lt;&gt;0,1)))*(AABB25[Acción de Balance
Balancing Action]="VENTA
SELL")*MONTH(AABB25[Sesión de negociación
Trading Session])/COUNT(IF($D$21:L21&lt;&gt;0,1)))=0,"-",SUM((MONTH(AABB25[Sesión de negociación
Trading Session])=COUNT(IF($D$21:L21&lt;&gt;0,1)))*(AABB25[Acción de Balance
Balancing Action]="VENTA
SELL")*MONTH(AABB25[Sesión de negociación
Trading Session])/COUNT(IF($D$21:L21&lt;&gt;0,1))))</f>
        <v>-</v>
      </c>
      <c r="M30" s="74" t="str">
        <f t="array" ref="M30">IF(SUM((MONTH(AABB25[Sesión de negociación
Trading Session])=COUNT(IF($D$21:M21&lt;&gt;0,1)))*(AABB25[Acción de Balance
Balancing Action]="VENTA
SELL")*MONTH(AABB25[Sesión de negociación
Trading Session])/COUNT(IF($D$21:M21&lt;&gt;0,1)))=0,"-",SUM((MONTH(AABB25[Sesión de negociación
Trading Session])=COUNT(IF($D$21:M21&lt;&gt;0,1)))*(AABB25[Acción de Balance
Balancing Action]="VENTA
SELL")*MONTH(AABB25[Sesión de negociación
Trading Session])/COUNT(IF($D$21:M21&lt;&gt;0,1))))</f>
        <v>-</v>
      </c>
      <c r="N30" s="73" t="str">
        <f t="array" ref="N30">IF(SUM((MONTH(AABB25[Sesión de negociación
Trading Session])=COUNT(IF($D$21:N21&lt;&gt;0,1)))*(AABB25[Acción de Balance
Balancing Action]="VENTA
SELL")*MONTH(AABB25[Sesión de negociación
Trading Session])/COUNT(IF($D$21:N21&lt;&gt;0,1)))=0,"-",SUM((MONTH(AABB25[Sesión de negociación
Trading Session])=COUNT(IF($D$21:N21&lt;&gt;0,1)))*(AABB25[Acción de Balance
Balancing Action]="VENTA
SELL")*MONTH(AABB25[Sesión de negociación
Trading Session])/COUNT(IF($D$21:N21&lt;&gt;0,1))))</f>
        <v>-</v>
      </c>
      <c r="O30" s="72" t="str">
        <f t="array" ref="O30">IF(SUM((MONTH(AABB25[Sesión de negociación
Trading Session])=COUNT(IF($D$21:O21&lt;&gt;0,1)))*(AABB25[Acción de Balance
Balancing Action]="VENTA
SELL")*MONTH(AABB25[Sesión de negociación
Trading Session])/COUNT(IF($D$21:O21&lt;&gt;0,1)))=0,"-",SUM((MONTH(AABB25[Sesión de negociación
Trading Session])=COUNT(IF($D$21:O21&lt;&gt;0,1)))*(AABB25[Acción de Balance
Balancing Action]="VENTA
SELL")*MONTH(AABB25[Sesión de negociación
Trading Session])/COUNT(IF($D$21:O21&lt;&gt;0,1))))</f>
        <v>-</v>
      </c>
    </row>
    <row r="31" spans="1:20" s="42" customFormat="1" ht="47.25" customHeight="1" x14ac:dyDescent="0.2">
      <c r="B31" s="131"/>
      <c r="C31" s="62" t="s">
        <v>4</v>
      </c>
      <c r="D31" s="71">
        <f t="array" ref="D31">IF(D30="-","-",SUM((MONTH(AABB25[Sesión de negociación
Trading Session])=COUNT(IF($D$21:D21&lt;&gt;0,1)))*(AABB25[Acción de Balance
Balancing Action]="VENTA
SELL")*IF(AABB25[Cantidad
Quantity
(MWh)]="",0,AABB25[Cantidad
Quantity
(MWh)])))</f>
        <v>-321102</v>
      </c>
      <c r="E31" s="70">
        <f t="array" ref="E31">IF(E30="-","-",SUM((MONTH(AABB25[Sesión de negociación
Trading Session])=COUNT(IF($D$21:E21&lt;&gt;0,1)))*(AABB25[Acción de Balance
Balancing Action]="VENTA
SELL")*IF(AABB25[Cantidad
Quantity
(MWh)]="",0,AABB25[Cantidad
Quantity
(MWh)])))</f>
        <v>-234397</v>
      </c>
      <c r="F31" s="69">
        <f t="array" ref="F31">IF(F30="-","-",SUM((MONTH(AABB25[Sesión de negociación
Trading Session])=COUNT(IF($D$21:F21&lt;&gt;0,1)))*(AABB25[Acción de Balance
Balancing Action]="VENTA
SELL")*IF(AABB25[Cantidad
Quantity
(MWh)]="",0,AABB25[Cantidad
Quantity
(MWh)])))</f>
        <v>-275334</v>
      </c>
      <c r="G31" s="69">
        <f t="array" ref="G31">IF(G30="-","-",SUM((MONTH(AABB25[Sesión de negociación
Trading Session])=COUNT(IF($D$21:G21&lt;&gt;0,1)))*(AABB25[Acción de Balance
Balancing Action]="VENTA
SELL")*IF(AABB25[Cantidad
Quantity
(MWh)]="",0,AABB25[Cantidad
Quantity
(MWh)])))</f>
        <v>-211138</v>
      </c>
      <c r="H31" s="69" t="str">
        <f t="array" ref="H31">IF(H30="-","-",SUM((MONTH(AABB25[Sesión de negociación
Trading Session])=COUNT(IF($D$21:H21&lt;&gt;0,1)))*(AABB25[Acción de Balance
Balancing Action]="VENTA
SELL")*IF(AABB25[Cantidad
Quantity
(MWh)]="",0,AABB25[Cantidad
Quantity
(MWh)])))</f>
        <v>-</v>
      </c>
      <c r="I31" s="69" t="str">
        <f t="array" ref="I31">IF(I30="-","-",SUM((MONTH(AABB25[Sesión de negociación
Trading Session])=COUNT(IF($D$21:I21&lt;&gt;0,1)))*(AABB25[Acción de Balance
Balancing Action]="VENTA
SELL")*IF(AABB25[Cantidad
Quantity
(MWh)]="",0,AABB25[Cantidad
Quantity
(MWh)])))</f>
        <v>-</v>
      </c>
      <c r="J31" s="69" t="str">
        <f t="array" ref="J31">IF(J30="-","-",SUM((MONTH(AABB25[Sesión de negociación
Trading Session])=COUNT(IF($D$21:J21&lt;&gt;0,1)))*(AABB25[Acción de Balance
Balancing Action]="VENTA
SELL")*IF(AABB25[Cantidad
Quantity
(MWh)]="",0,AABB25[Cantidad
Quantity
(MWh)])))</f>
        <v>-</v>
      </c>
      <c r="K31" s="69" t="str">
        <f t="array" ref="K31">IF(K30="-","-",SUM((MONTH(AABB25[Sesión de negociación
Trading Session])=COUNT(IF($D$21:K21&lt;&gt;0,1)))*(AABB25[Acción de Balance
Balancing Action]="VENTA
SELL")*IF(AABB25[Cantidad
Quantity
(MWh)]="",0,AABB25[Cantidad
Quantity
(MWh)])))</f>
        <v>-</v>
      </c>
      <c r="L31" s="69" t="str">
        <f t="array" ref="L31">IF(L30="-","-",SUM((MONTH(AABB25[Sesión de negociación
Trading Session])=COUNT(IF($D$21:L21&lt;&gt;0,1)))*(AABB25[Acción de Balance
Balancing Action]="VENTA
SELL")*IF(AABB25[Cantidad
Quantity
(MWh)]="",0,AABB25[Cantidad
Quantity
(MWh)])))</f>
        <v>-</v>
      </c>
      <c r="M31" s="69" t="str">
        <f t="array" ref="M31">IF(M30="-","-",SUM((MONTH(AABB25[Sesión de negociación
Trading Session])=COUNT(IF($D$21:M21&lt;&gt;0,1)))*(AABB25[Acción de Balance
Balancing Action]="VENTA
SELL")*IF(AABB25[Cantidad
Quantity
(MWh)]="",0,AABB25[Cantidad
Quantity
(MWh)])))</f>
        <v>-</v>
      </c>
      <c r="N31" s="69" t="str">
        <f t="array" ref="N31">IF(N30="-","-",SUM((MONTH(AABB25[Sesión de negociación
Trading Session])=COUNT(IF($D$21:N21&lt;&gt;0,1)))*(AABB25[Acción de Balance
Balancing Action]="VENTA
SELL")*IF(AABB25[Cantidad
Quantity
(MWh)]="",0,AABB25[Cantidad
Quantity
(MWh)])))</f>
        <v>-</v>
      </c>
      <c r="O31" s="68" t="str">
        <f t="array" ref="O31">IF(O30="-","-",SUM((MONTH(AABB25[Sesión de negociación
Trading Session])=COUNT(IF($D$21:O21&lt;&gt;0,1)))*(AABB25[Acción de Balance
Balancing Action]="VENTA
SELL")*IF(AABB25[Cantidad
Quantity
(MWh)]="",0,AABB25[Cantidad
Quantity
(MWh)])))</f>
        <v>-</v>
      </c>
    </row>
    <row r="32" spans="1:20" s="42" customFormat="1" ht="47.25" customHeight="1" x14ac:dyDescent="0.2">
      <c r="B32" s="131"/>
      <c r="C32" s="67" t="s">
        <v>28</v>
      </c>
      <c r="D32" s="66">
        <f t="array" ref="D32">IF(D30="-","-",SUM((MONTH(AABB25[Sesión de negociación
Trading Session])=COUNT(IF($D$21:D21&lt;&gt;0,1)))*(AABB25[Acción de Balance
Balancing Action]="VENTA
SELL")*IF(AABB25[Cantidad
Quantity
(MWh)]="",0,AABB25[Coste
Cost
(€) *])))</f>
        <v>-15039707.199999999</v>
      </c>
      <c r="E32" s="65">
        <f t="array" ref="E32">IF(E30="-","-",SUM((MONTH(AABB25[Sesión de negociación
Trading Session])=COUNT(IF($D$21:E21&lt;&gt;0,1)))*(AABB25[Acción de Balance
Balancing Action]="VENTA
SELL")*IF(AABB25[Cantidad
Quantity
(MWh)]="",0,AABB25[Coste
Cost
(€) *])))</f>
        <v>-11650433.32</v>
      </c>
      <c r="F32" s="64">
        <f t="array" ref="F32">IF(F30="-","-",SUM((MONTH(AABB25[Sesión de negociación
Trading Session])=COUNT(IF($D$21:F21&lt;&gt;0,1)))*(AABB25[Acción de Balance
Balancing Action]="VENTA
SELL")*IF(AABB25[Cantidad
Quantity
(MWh)]="",0,AABB25[Coste
Cost
(€) *])))</f>
        <v>-10800408.860000001</v>
      </c>
      <c r="G32" s="64">
        <f t="array" ref="G32">IF(G30="-","-",SUM((MONTH(AABB25[Sesión de negociación
Trading Session])=COUNT(IF($D$21:G21&lt;&gt;0,1)))*(AABB25[Acción de Balance
Balancing Action]="VENTA
SELL")*IF(AABB25[Cantidad
Quantity
(MWh)]="",0,AABB25[Coste
Cost
(€) *])))</f>
        <v>-6889264.5999999996</v>
      </c>
      <c r="H32" s="64" t="str">
        <f t="array" ref="H32">IF(H30="-","-",SUM((MONTH(AABB25[Sesión de negociación
Trading Session])=COUNT(IF($D$21:H21&lt;&gt;0,1)))*(AABB25[Acción de Balance
Balancing Action]="VENTA
SELL")*IF(AABB25[Cantidad
Quantity
(MWh)]="",0,AABB25[Coste
Cost
(€) *])))</f>
        <v>-</v>
      </c>
      <c r="I32" s="64" t="str">
        <f t="array" ref="I32">IF(I30="-","-",SUM((MONTH(AABB25[Sesión de negociación
Trading Session])=COUNT(IF($D$21:I21&lt;&gt;0,1)))*(AABB25[Acción de Balance
Balancing Action]="VENTA
SELL")*IF(AABB25[Cantidad
Quantity
(MWh)]="",0,AABB25[Coste
Cost
(€) *])))</f>
        <v>-</v>
      </c>
      <c r="J32" s="64" t="str">
        <f t="array" ref="J32">IF(J30="-","-",SUM((MONTH(AABB25[Sesión de negociación
Trading Session])=COUNT(IF($D$21:J21&lt;&gt;0,1)))*(AABB25[Acción de Balance
Balancing Action]="VENTA
SELL")*IF(AABB25[Cantidad
Quantity
(MWh)]="",0,AABB25[Coste
Cost
(€) *])))</f>
        <v>-</v>
      </c>
      <c r="K32" s="64" t="str">
        <f t="array" ref="K32">IF(K30="-","-",SUM((MONTH(AABB25[Sesión de negociación
Trading Session])=COUNT(IF($D$21:K21&lt;&gt;0,1)))*(AABB25[Acción de Balance
Balancing Action]="VENTA
SELL")*IF(AABB25[Cantidad
Quantity
(MWh)]="",0,AABB25[Coste
Cost
(€) *])))</f>
        <v>-</v>
      </c>
      <c r="L32" s="64" t="str">
        <f t="array" ref="L32">IF(L30="-","-",SUM((MONTH(AABB25[Sesión de negociación
Trading Session])=COUNT(IF($D$21:L21&lt;&gt;0,1)))*(AABB25[Acción de Balance
Balancing Action]="VENTA
SELL")*IF(AABB25[Cantidad
Quantity
(MWh)]="",0,AABB25[Coste
Cost
(€) *])))</f>
        <v>-</v>
      </c>
      <c r="M32" s="64" t="str">
        <f t="array" ref="M32">IF(M30="-","-",SUM((MONTH(AABB25[Sesión de negociación
Trading Session])=COUNT(IF($D$21:M21&lt;&gt;0,1)))*(AABB25[Acción de Balance
Balancing Action]="VENTA
SELL")*IF(AABB25[Cantidad
Quantity
(MWh)]="",0,AABB25[Coste
Cost
(€) *])))</f>
        <v>-</v>
      </c>
      <c r="N32" s="64" t="str">
        <f t="array" ref="N32">IF(N30="-","-",SUM((MONTH(AABB25[Sesión de negociación
Trading Session])=COUNT(IF($D$21:N21&lt;&gt;0,1)))*(AABB25[Acción de Balance
Balancing Action]="VENTA
SELL")*IF(AABB25[Cantidad
Quantity
(MWh)]="",0,AABB25[Coste
Cost
(€) *])))</f>
        <v>-</v>
      </c>
      <c r="O32" s="63" t="str">
        <f t="array" ref="O32">IF(O30="-","-",SUM((MONTH(AABB25[Sesión de negociación
Trading Session])=COUNT(IF($D$21:O21&lt;&gt;0,1)))*(AABB25[Acción de Balance
Balancing Action]="VENTA
SELL")*IF(AABB25[Cantidad
Quantity
(MWh)]="",0,AABB25[Coste
Cost
(€) *])))</f>
        <v>-</v>
      </c>
    </row>
    <row r="33" spans="1:15" s="42" customFormat="1" ht="44.25" customHeight="1" x14ac:dyDescent="0.2">
      <c r="B33" s="131"/>
      <c r="C33" s="62" t="s">
        <v>6</v>
      </c>
      <c r="D33" s="61">
        <f>IFERROR(D32/D31,"-")</f>
        <v>46.837787369745435</v>
      </c>
      <c r="E33" s="60">
        <f t="shared" ref="E33:O33" si="1">IFERROR(E32/E31,"-")</f>
        <v>49.703849963950049</v>
      </c>
      <c r="F33" s="60">
        <f t="shared" si="1"/>
        <v>39.226571582151138</v>
      </c>
      <c r="G33" s="60">
        <f t="shared" si="1"/>
        <v>32.629202701550646</v>
      </c>
      <c r="H33" s="60" t="str">
        <f t="shared" si="1"/>
        <v>-</v>
      </c>
      <c r="I33" s="60" t="str">
        <f t="shared" si="1"/>
        <v>-</v>
      </c>
      <c r="J33" s="60" t="str">
        <f t="shared" si="1"/>
        <v>-</v>
      </c>
      <c r="K33" s="60" t="str">
        <f t="shared" si="1"/>
        <v>-</v>
      </c>
      <c r="L33" s="60" t="str">
        <f t="shared" si="1"/>
        <v>-</v>
      </c>
      <c r="M33" s="60" t="str">
        <f t="shared" si="1"/>
        <v>-</v>
      </c>
      <c r="N33" s="57" t="str">
        <f t="shared" si="1"/>
        <v>-</v>
      </c>
      <c r="O33" s="56" t="str">
        <f t="shared" si="1"/>
        <v>-</v>
      </c>
    </row>
    <row r="34" spans="1:15" s="42" customFormat="1" ht="47.25" customHeight="1" x14ac:dyDescent="0.2">
      <c r="B34" s="131"/>
      <c r="C34" s="141" t="s">
        <v>40</v>
      </c>
      <c r="D34" s="59">
        <f t="array" ref="D34">IF(D30="-","-",MIN(IF(MONTH(AABB25[Sesión de negociación
Trading Session])=COUNT(IF($D$21:D21&lt;&gt;0,1,99999)),1,99999)*IF(AABB25[Precio Mín.
Min. Price
(€/MWh)]&lt;&gt;"",AABB25[Precio Mín.
Min. Price
(€/MWh)],99999)*IF(AABB25[Acción de Balance
Balancing Action]="VENTA
SELL",1,99999)))</f>
        <v>44.4</v>
      </c>
      <c r="E34" s="58">
        <f t="array" ref="E34">IF(E30="-","-",MIN(IF(MONTH(AABB25[Sesión de negociación
Trading Session])=COUNT(IF($D$21:E21&lt;&gt;0,1,99999)),1,99999)*IF(AABB25[Precio Mín.
Min. Price
(€/MWh)]&lt;&gt;"",AABB25[Precio Mín.
Min. Price
(€/MWh)],99999)*IF(AABB25[Acción de Balance
Balancing Action]="VENTA
SELL",1,99999)))</f>
        <v>44.15</v>
      </c>
      <c r="F34" s="57">
        <f t="array" ref="F34">IF(F30="-","-",MIN(IF(MONTH(AABB25[Sesión de negociación
Trading Session])=COUNT(IF($D$21:F21&lt;&gt;0,1,99999)),1,99999)*IF(AABB25[Precio Mín.
Min. Price
(€/MWh)]&lt;&gt;"",AABB25[Precio Mín.
Min. Price
(€/MWh)],99999)*IF(AABB25[Acción de Balance
Balancing Action]="VENTA
SELL",1,99999)))</f>
        <v>36.799999999999997</v>
      </c>
      <c r="G34" s="57">
        <f t="array" ref="G34">IF(G30="-","-",MIN(IF(MONTH(AABB25[Sesión de negociación
Trading Session])=COUNT(IF($D$21:G21&lt;&gt;0,1,99999)),1,99999)*IF(AABB25[Precio Mín.
Min. Price
(€/MWh)]&lt;&gt;"",AABB25[Precio Mín.
Min. Price
(€/MWh)],99999)*IF(AABB25[Acción de Balance
Balancing Action]="VENTA
SELL",1,99999)))</f>
        <v>29</v>
      </c>
      <c r="H34" s="57" t="str">
        <f t="array" ref="H34">IF(H30="-","-",MIN(IF(MONTH(AABB25[Sesión de negociación
Trading Session])=COUNT(IF($D$21:H21&lt;&gt;0,1,99999)),1,99999)*IF(AABB25[Precio Mín.
Min. Price
(€/MWh)]&lt;&gt;"",AABB25[Precio Mín.
Min. Price
(€/MWh)],99999)*IF(AABB25[Acción de Balance
Balancing Action]="VENTA
SELL",1,99999)))</f>
        <v>-</v>
      </c>
      <c r="I34" s="57" t="str">
        <f t="array" ref="I34">IF(I30="-","-",MIN(IF(MONTH(AABB25[Sesión de negociación
Trading Session])=COUNT(IF($D$21:I21&lt;&gt;0,1,99999)),1,99999)*IF(AABB25[Precio Mín.
Min. Price
(€/MWh)]&lt;&gt;"",AABB25[Precio Mín.
Min. Price
(€/MWh)],99999)*IF(AABB25[Acción de Balance
Balancing Action]="VENTA
SELL",1,99999)))</f>
        <v>-</v>
      </c>
      <c r="J34" s="57" t="str">
        <f t="array" ref="J34">IF(J30="-","-",MIN(IF(MONTH(AABB25[Sesión de negociación
Trading Session])=COUNT(IF($D$21:J21&lt;&gt;0,1,99999)),1,99999)*IF(AABB25[Precio Mín.
Min. Price
(€/MWh)]&lt;&gt;"",AABB25[Precio Mín.
Min. Price
(€/MWh)],99999)*IF(AABB25[Acción de Balance
Balancing Action]="VENTA
SELL",1,99999)))</f>
        <v>-</v>
      </c>
      <c r="K34" s="57" t="str">
        <f t="array" ref="K34">IF(K30="-","-",MIN(IF(MONTH(AABB25[Sesión de negociación
Trading Session])=COUNT(IF($D$21:K21&lt;&gt;0,1,99999)),1,99999)*IF(AABB25[Precio Mín.
Min. Price
(€/MWh)]&lt;&gt;"",AABB25[Precio Mín.
Min. Price
(€/MWh)],99999)*IF(AABB25[Acción de Balance
Balancing Action]="VENTA
SELL",1,99999)))</f>
        <v>-</v>
      </c>
      <c r="L34" s="57" t="str">
        <f t="array" ref="L34">IF(L30="-","-",MIN(IF(MONTH(AABB25[Sesión de negociación
Trading Session])=COUNT(IF($D$21:L21&lt;&gt;0,1,99999)),1,99999)*IF(AABB25[Precio Mín.
Min. Price
(€/MWh)]&lt;&gt;"",AABB25[Precio Mín.
Min. Price
(€/MWh)],99999)*IF(AABB25[Acción de Balance
Balancing Action]="VENTA
SELL",1,99999)))</f>
        <v>-</v>
      </c>
      <c r="M34" s="57" t="str">
        <f t="array" ref="M34">IF(M30="-","-",MIN(IF(MONTH(AABB25[Sesión de negociación
Trading Session])=COUNT(IF($D$21:M21&lt;&gt;0,1,99999)),1,99999)*IF(AABB25[Precio Mín.
Min. Price
(€/MWh)]&lt;&gt;"",AABB25[Precio Mín.
Min. Price
(€/MWh)],99999)*IF(AABB25[Acción de Balance
Balancing Action]="VENTA
SELL",1,99999)))</f>
        <v>-</v>
      </c>
      <c r="N34" s="57" t="str">
        <f t="array" ref="N34">IF(N30="-","-",MIN(IF(MONTH(AABB25[Sesión de negociación
Trading Session])=COUNT(IF($D$21:N21&lt;&gt;0,1,99999)),1,99999)*IF(AABB25[Precio Mín.
Min. Price
(€/MWh)]&lt;&gt;"",AABB25[Precio Mín.
Min. Price
(€/MWh)],99999)*IF(AABB25[Acción de Balance
Balancing Action]="VENTA
SELL",1,99999)))</f>
        <v>-</v>
      </c>
      <c r="O34" s="56" t="str">
        <f t="array" ref="O34">IF(O30="-","-",MIN(IF(MONTH(AABB25[Sesión de negociación
Trading Session])=COUNT(IF($D$21:O21&lt;&gt;0,1,99999)),1,99999)*IF(AABB25[Precio Mín.
Min. Price
(€/MWh)]&lt;&gt;"",AABB25[Precio Mín.
Min. Price
(€/MWh)],99999)*IF(AABB25[Acción de Balance
Balancing Action]="VENTA
SELL",1,99999)))</f>
        <v>-</v>
      </c>
    </row>
    <row r="35" spans="1:15" s="42" customFormat="1" ht="31.5" customHeight="1" x14ac:dyDescent="0.2">
      <c r="B35" s="131"/>
      <c r="C35" s="145"/>
      <c r="D35" s="106">
        <f t="array" ref="D35">IF(D30="-","-",INDEX(AABB25[Sesión de negociación
Trading Session],MATCH('PVB - Resumen - Summary'!D34,AABB25[Precio Mín.
Min. Price
(€/MWh)]*IF(MONTH(AABB25[Sesión de negociación
Trading Session])=COUNT(IF($D21:D21&lt;&gt;0,1,0)),1,0),0)))</f>
        <v>45667</v>
      </c>
      <c r="E35" s="106">
        <f t="array" ref="E35">IF(E30="-","-",INDEX(AABB25[Sesión de negociación
Trading Session],MATCH('PVB - Resumen - Summary'!E34,AABB25[Precio Mín.
Min. Price
(€/MWh)]*IF(MONTH(AABB25[Sesión de negociación
Trading Session])=COUNT(IF($D21:E21&lt;&gt;0,1,0)),1,0),0)))</f>
        <v>45710</v>
      </c>
      <c r="F35" s="106">
        <f t="array" ref="F35">IF(F30="-","-",INDEX(AABB25[Sesión de negociación
Trading Session],MATCH('PVB - Resumen - Summary'!F34,AABB25[Precio Mín.
Min. Price
(€/MWh)]*IF(MONTH(AABB25[Sesión de negociación
Trading Session])=COUNT(IF($D21:F21&lt;&gt;0,1,0)),1,0),0)))</f>
        <v>45745</v>
      </c>
      <c r="G35" s="106">
        <f t="array" ref="G35">IF(G30="-","-",INDEX(AABB25[Sesión de negociación
Trading Session],MATCH('PVB - Resumen - Summary'!G34,AABB25[Precio Mín.
Min. Price
(€/MWh)]*IF(MONTH(AABB25[Sesión de negociación
Trading Session])=COUNT(IF($D21:G21&lt;&gt;0,1,0)),1,0),0)))</f>
        <v>45774</v>
      </c>
      <c r="H35" s="106" t="str">
        <f t="array" ref="H35">IF(H30="-","-",INDEX(AABB25[Sesión de negociación
Trading Session],MATCH('PVB - Resumen - Summary'!H34,AABB25[Precio Mín.
Min. Price
(€/MWh)]*IF(MONTH(AABB25[Sesión de negociación
Trading Session])=COUNT(IF($D21:H21&lt;&gt;0,1,0)),1,0),0)))</f>
        <v>-</v>
      </c>
      <c r="I35" s="106" t="str">
        <f t="array" ref="I35">IF(I30="-","-",INDEX(AABB25[Sesión de negociación
Trading Session],MATCH('PVB - Resumen - Summary'!I34,AABB25[Precio Mín.
Min. Price
(€/MWh)]*IF(MONTH(AABB25[Sesión de negociación
Trading Session])=COUNT(IF($D21:I21&lt;&gt;0,1,0)),1,0),0)))</f>
        <v>-</v>
      </c>
      <c r="J35" s="106" t="str">
        <f t="array" ref="J35">IF(J30="-","-",INDEX(AABB25[Sesión de negociación
Trading Session],MATCH('PVB - Resumen - Summary'!J34,AABB25[Precio Mín.
Min. Price
(€/MWh)]*IF(MONTH(AABB25[Sesión de negociación
Trading Session])=COUNT(IF($D21:J21&lt;&gt;0,1,0)),1,0),0)))</f>
        <v>-</v>
      </c>
      <c r="K35" s="106" t="str">
        <f t="array" ref="K35">IF(K30="-","-",INDEX(AABB25[Sesión de negociación
Trading Session],MATCH('PVB - Resumen - Summary'!K34,AABB25[Precio Mín.
Min. Price
(€/MWh)]*IF(MONTH(AABB25[Sesión de negociación
Trading Session])=COUNT(IF($D21:K21&lt;&gt;0,1,0)),1,0),0)))</f>
        <v>-</v>
      </c>
      <c r="L35" s="106" t="str">
        <f t="array" ref="L35">IF(L30="-","-",INDEX(AABB25[Sesión de negociación
Trading Session],MATCH('PVB - Resumen - Summary'!L34,AABB25[Precio Mín.
Min. Price
(€/MWh)]*IF(MONTH(AABB25[Sesión de negociación
Trading Session])=COUNT(IF($D21:L21&lt;&gt;0,1,0)),1,0),0)))</f>
        <v>-</v>
      </c>
      <c r="M35" s="106" t="str">
        <f t="array" ref="M35">IF(M30="-","-",INDEX(AABB25[Sesión de negociación
Trading Session],MATCH('PVB - Resumen - Summary'!M34,AABB25[Precio Mín.
Min. Price
(€/MWh)]*IF(MONTH(AABB25[Sesión de negociación
Trading Session])=COUNT(IF($D21:M21&lt;&gt;0,1,0)),1,0),0)))</f>
        <v>-</v>
      </c>
      <c r="N35" s="106" t="str">
        <f t="array" ref="N35">IF(N30="-","-",INDEX(AABB25[Sesión de negociación
Trading Session],MATCH('PVB - Resumen - Summary'!N34,AABB25[Precio Mín.
Min. Price
(€/MWh)]*IF(MONTH(AABB25[Sesión de negociación
Trading Session])=COUNT(IF($D21:N21&lt;&gt;0,1,0)),1,0),0)))</f>
        <v>-</v>
      </c>
      <c r="O35" s="107" t="str">
        <f t="array" ref="O35">IF(O30="-","-",INDEX(AABB25[Sesión de negociación
Trading Session],MATCH('PVB - Resumen - Summary'!O34,AABB25[Precio Mín.
Min. Price
(€/MWh)]*IF(MONTH(AABB25[Sesión de negociación
Trading Session])=COUNT(IF($D21:O21&lt;&gt;0,1,0)),1,0),0)))</f>
        <v>-</v>
      </c>
    </row>
    <row r="36" spans="1:15" s="42" customFormat="1" ht="47.25" customHeight="1" x14ac:dyDescent="0.2">
      <c r="B36" s="131"/>
      <c r="C36" s="143" t="s">
        <v>39</v>
      </c>
      <c r="D36" s="59">
        <f t="array" ref="D36">IF(D30="-","-",MAX(IF(MONTH(AABB25[Sesión de negociación
Trading Session])=COUNT(IF($D$21:D21&lt;&gt;0,1,0)),1,0)*IF(AABB25[Precio Máx.
Max. Price
(€/MWh)]&lt;&gt;"",AABB25[Precio Máx.
Max. Price
(€/MWh)],0)*IF(AABB25[Acción de Balance
Balancing Action]="VENTA
SELL",1,0)))</f>
        <v>50.35</v>
      </c>
      <c r="E36" s="58">
        <f t="array" ref="E36">IF(E30="-","-",MAX(IF(MONTH(AABB25[Sesión de negociación
Trading Session])=COUNT(IF($D$21:E21&lt;&gt;0,1,0)),1,0)*IF(AABB25[Precio Máx.
Max. Price
(€/MWh)]&lt;&gt;"",AABB25[Precio Máx.
Max. Price
(€/MWh)],0)*IF(AABB25[Acción de Balance
Balancing Action]="VENTA
SELL",1,0)))</f>
        <v>56</v>
      </c>
      <c r="F36" s="57">
        <f t="array" ref="F36">IF(F30="-","-",MAX(IF(MONTH(AABB25[Sesión de negociación
Trading Session])=COUNT(IF($D$21:F21&lt;&gt;0,1,0)),1,0)*IF(AABB25[Precio Máx.
Max. Price
(€/MWh)]&lt;&gt;"",AABB25[Precio Máx.
Max. Price
(€/MWh)],0)*IF(AABB25[Acción de Balance
Balancing Action]="VENTA
SELL",1,0)))</f>
        <v>43</v>
      </c>
      <c r="G36" s="57">
        <f t="array" ref="G36">IF(G30="-","-",MAX(IF(MONTH(AABB25[Sesión de negociación
Trading Session])=COUNT(IF($D$21:G21&lt;&gt;0,1,0)),1,0)*IF(AABB25[Precio Máx.
Max. Price
(€/MWh)]&lt;&gt;"",AABB25[Precio Máx.
Max. Price
(€/MWh)],0)*IF(AABB25[Acción de Balance
Balancing Action]="VENTA
SELL",1,0)))</f>
        <v>38.880000000000003</v>
      </c>
      <c r="H36" s="57" t="str">
        <f t="array" ref="H36">IF(H30="-","-",MAX(IF(MONTH(AABB25[Sesión de negociación
Trading Session])=COUNT(IF($D$21:H21&lt;&gt;0,1,0)),1,0)*IF(AABB25[Precio Máx.
Max. Price
(€/MWh)]&lt;&gt;"",AABB25[Precio Máx.
Max. Price
(€/MWh)],0)*IF(AABB25[Acción de Balance
Balancing Action]="VENTA
SELL",1,0)))</f>
        <v>-</v>
      </c>
      <c r="I36" s="57" t="str">
        <f t="array" ref="I36">IF(I30="-","-",MAX(IF(MONTH(AABB25[Sesión de negociación
Trading Session])=COUNT(IF($D$21:I21&lt;&gt;0,1,0)),1,0)*IF(AABB25[Precio Máx.
Max. Price
(€/MWh)]&lt;&gt;"",AABB25[Precio Máx.
Max. Price
(€/MWh)],0)*IF(AABB25[Acción de Balance
Balancing Action]="VENTA
SELL",1,0)))</f>
        <v>-</v>
      </c>
      <c r="J36" s="57" t="str">
        <f t="array" ref="J36">IF(J30="-","-",MAX(IF(MONTH(AABB25[Sesión de negociación
Trading Session])=COUNT(IF($D$21:J21&lt;&gt;0,1,0)),1,0)*IF(AABB25[Precio Máx.
Max. Price
(€/MWh)]&lt;&gt;"",AABB25[Precio Máx.
Max. Price
(€/MWh)],0)*IF(AABB25[Acción de Balance
Balancing Action]="VENTA
SELL",1,0)))</f>
        <v>-</v>
      </c>
      <c r="K36" s="57" t="str">
        <f t="array" ref="K36">IF(K30="-","-",MAX(IF(MONTH(AABB25[Sesión de negociación
Trading Session])=COUNT(IF($D$21:K21&lt;&gt;0,1,0)),1,0)*IF(AABB25[Precio Máx.
Max. Price
(€/MWh)]&lt;&gt;"",AABB25[Precio Máx.
Max. Price
(€/MWh)],0)*IF(AABB25[Acción de Balance
Balancing Action]="VENTA
SELL",1,0)))</f>
        <v>-</v>
      </c>
      <c r="L36" s="57" t="str">
        <f t="array" ref="L36">IF(L30="-","-",MAX(IF(MONTH(AABB25[Sesión de negociación
Trading Session])=COUNT(IF($D$21:L21&lt;&gt;0,1,0)),1,0)*IF(AABB25[Precio Máx.
Max. Price
(€/MWh)]&lt;&gt;"",AABB25[Precio Máx.
Max. Price
(€/MWh)],0)*IF(AABB25[Acción de Balance
Balancing Action]="VENTA
SELL",1,0)))</f>
        <v>-</v>
      </c>
      <c r="M36" s="57" t="str">
        <f t="array" ref="M36">IF(M30="-","-",MAX(IF(MONTH(AABB25[Sesión de negociación
Trading Session])=COUNT(IF($D$21:M21&lt;&gt;0,1,0)),1,0)*IF(AABB25[Precio Máx.
Max. Price
(€/MWh)]&lt;&gt;"",AABB25[Precio Máx.
Max. Price
(€/MWh)],0)*IF(AABB25[Acción de Balance
Balancing Action]="VENTA
SELL",1,0)))</f>
        <v>-</v>
      </c>
      <c r="N36" s="57" t="str">
        <f t="array" ref="N36">IF(N30="-","-",MAX(IF(MONTH(AABB25[Sesión de negociación
Trading Session])=COUNT(IF($D$21:N21&lt;&gt;0,1,0)),1,0)*IF(AABB25[Precio Máx.
Max. Price
(€/MWh)]&lt;&gt;"",AABB25[Precio Máx.
Max. Price
(€/MWh)],0)*IF(AABB25[Acción de Balance
Balancing Action]="VENTA
SELL",1,0)))</f>
        <v>-</v>
      </c>
      <c r="O36" s="56" t="str">
        <f t="array" ref="O36">IF(O30="-","-",MAX(IF(MONTH(AABB25[Sesión de negociación
Trading Session])=COUNT(IF($D$21:O21&lt;&gt;0,1,0)),1,0)*IF(AABB25[Precio Máx.
Max. Price
(€/MWh)]&lt;&gt;"",AABB25[Precio Máx.
Max. Price
(€/MWh)],0)*IF(AABB25[Acción de Balance
Balancing Action]="VENTA
SELL",1,0)))</f>
        <v>-</v>
      </c>
    </row>
    <row r="37" spans="1:15" s="42" customFormat="1" ht="31.5" customHeight="1" thickBot="1" x14ac:dyDescent="0.25">
      <c r="B37" s="134"/>
      <c r="C37" s="144"/>
      <c r="D37" s="116">
        <f t="array" ref="D37">IF(D30="-","-",INDEX(AABB25[Sesión de negociación
Trading Session],MATCH('PVB - Resumen - Summary'!D36,AABB25[Precio Máx.
Max. Price
(€/MWh)]*IF(MONTH(AABB25[Sesión de negociación
Trading Session])=COUNT(IF($D21:D21&lt;&gt;0,1,0)),1,0),0)))</f>
        <v>45663</v>
      </c>
      <c r="E37" s="116">
        <f t="array" ref="E37">IF(E30="-","-",INDEX(AABB25[Sesión de negociación
Trading Session],MATCH('PVB - Resumen - Summary'!E36,AABB25[Precio Máx.
Max. Price
(€/MWh)]*IF(MONTH(AABB25[Sesión de negociación
Trading Session])=COUNT(IF($D21:E21&lt;&gt;0,1,0)),1,0),0)))</f>
        <v>45697</v>
      </c>
      <c r="F37" s="108">
        <f t="array" ref="F37">IF(F30="-","-",INDEX(AABB25[Sesión de negociación
Trading Session],MATCH('PVB - Resumen - Summary'!F36,AABB25[Precio Máx.
Max. Price
(€/MWh)]*IF(MONTH(AABB25[Sesión de negociación
Trading Session])=COUNT(IF($D21:F21&lt;&gt;0,1,0)),1,0),0)))</f>
        <v>45737</v>
      </c>
      <c r="G37" s="108">
        <f t="array" ref="G37">IF(G30="-","-",INDEX(AABB25[Sesión de negociación
Trading Session],MATCH('PVB - Resumen - Summary'!G36,AABB25[Precio Máx.
Max. Price
(€/MWh)]*IF(MONTH(AABB25[Sesión de negociación
Trading Session])=COUNT(IF($D21:G21&lt;&gt;0,1,0)),1,0),0)))</f>
        <v>45750</v>
      </c>
      <c r="H37" s="108" t="str">
        <f t="array" ref="H37">IF(H30="-","-",INDEX(AABB25[Sesión de negociación
Trading Session],MATCH('PVB - Resumen - Summary'!H36,AABB25[Precio Máx.
Max. Price
(€/MWh)]*IF(MONTH(AABB25[Sesión de negociación
Trading Session])=COUNT(IF($D21:H21&lt;&gt;0,1,0)),1,0),0)))</f>
        <v>-</v>
      </c>
      <c r="I37" s="108" t="str">
        <f t="array" ref="I37">IF(I30="-","-",INDEX(AABB25[Sesión de negociación
Trading Session],MATCH('PVB - Resumen - Summary'!I36,AABB25[Precio Máx.
Max. Price
(€/MWh)]*IF(MONTH(AABB25[Sesión de negociación
Trading Session])=COUNT(IF($D21:I21&lt;&gt;0,1,0)),1,0),0)))</f>
        <v>-</v>
      </c>
      <c r="J37" s="108" t="str">
        <f t="array" ref="J37">IF(J30="-","-",INDEX(AABB25[Sesión de negociación
Trading Session],MATCH('PVB - Resumen - Summary'!J36,AABB25[Precio Máx.
Max. Price
(€/MWh)]*IF(MONTH(AABB25[Sesión de negociación
Trading Session])=COUNT(IF($D21:J21&lt;&gt;0,1,0)),1,0),0)))</f>
        <v>-</v>
      </c>
      <c r="K37" s="108" t="str">
        <f t="array" ref="K37">IF(K30="-","-",INDEX(AABB25[Sesión de negociación
Trading Session],MATCH('PVB - Resumen - Summary'!K36,AABB25[Precio Máx.
Max. Price
(€/MWh)]*IF(MONTH(AABB25[Sesión de negociación
Trading Session])=COUNT(IF($D21:K21&lt;&gt;0,1,0)),1,0),0)))</f>
        <v>-</v>
      </c>
      <c r="L37" s="108" t="str">
        <f t="array" ref="L37">IF(L30="-","-",INDEX(AABB25[Sesión de negociación
Trading Session],MATCH('PVB - Resumen - Summary'!L36,AABB25[Precio Máx.
Max. Price
(€/MWh)]*IF(MONTH(AABB25[Sesión de negociación
Trading Session])=COUNT(IF($D21:L21&lt;&gt;0,1,0)),1,0),0)))</f>
        <v>-</v>
      </c>
      <c r="M37" s="108" t="str">
        <f t="array" ref="M37">IF(M30="-","-",INDEX(AABB25[Sesión de negociación
Trading Session],MATCH('PVB - Resumen - Summary'!M36,AABB25[Precio Máx.
Max. Price
(€/MWh)]*IF(MONTH(AABB25[Sesión de negociación
Trading Session])=COUNT(IF($D21:M21&lt;&gt;0,1,0)),1,0),0)))</f>
        <v>-</v>
      </c>
      <c r="N37" s="108" t="str">
        <f t="array" ref="N37">IF(N30="-","-",INDEX(AABB25[Sesión de negociación
Trading Session],MATCH('PVB - Resumen - Summary'!N36,AABB25[Precio Máx.
Max. Price
(€/MWh)]*IF(MONTH(AABB25[Sesión de negociación
Trading Session])=COUNT(IF($D21:N21&lt;&gt;0,1,0)),1,0),0)))</f>
        <v>-</v>
      </c>
      <c r="O37" s="109" t="str">
        <f t="array" ref="O37">IF(O30="-","-",INDEX(AABB25[Sesión de negociación
Trading Session],MATCH('PVB - Resumen - Summary'!O36,AABB25[Precio Máx.
Max. Price
(€/MWh)]*IF(MONTH(AABB25[Sesión de negociación
Trading Session])=COUNT(IF($D21:O21&lt;&gt;0,1,0)),1,0),0)))</f>
        <v>-</v>
      </c>
    </row>
    <row r="38" spans="1:15" s="42" customFormat="1" x14ac:dyDescent="0.2">
      <c r="B38" s="43"/>
      <c r="C38" s="43"/>
      <c r="D38" s="43"/>
      <c r="E38" s="43"/>
    </row>
    <row r="39" spans="1:15" ht="19.5" customHeight="1" x14ac:dyDescent="0.25">
      <c r="A39" s="54"/>
      <c r="B39" s="55" t="s">
        <v>31</v>
      </c>
      <c r="C39" s="52"/>
      <c r="D39" s="52"/>
      <c r="E39" s="52"/>
      <c r="F39" s="52"/>
      <c r="G39" s="51"/>
      <c r="H39" s="51"/>
    </row>
    <row r="40" spans="1:15" ht="18.75" customHeight="1" x14ac:dyDescent="0.25">
      <c r="A40" s="54"/>
      <c r="B40" s="53" t="s">
        <v>32</v>
      </c>
      <c r="C40" s="52"/>
      <c r="D40" s="52"/>
      <c r="E40" s="52"/>
      <c r="F40" s="52"/>
      <c r="G40" s="51"/>
      <c r="H40" s="51"/>
      <c r="I40" s="50"/>
    </row>
    <row r="41" spans="1:15" s="42" customFormat="1" x14ac:dyDescent="0.2">
      <c r="B41" s="43"/>
      <c r="C41" s="43"/>
      <c r="D41" s="43"/>
      <c r="E41" s="43"/>
    </row>
    <row r="42" spans="1:15" s="42" customFormat="1" x14ac:dyDescent="0.2">
      <c r="B42" s="43"/>
      <c r="C42" s="43"/>
      <c r="D42" s="43"/>
      <c r="E42" s="43"/>
    </row>
    <row r="43" spans="1:15" s="42" customFormat="1" x14ac:dyDescent="0.2">
      <c r="B43" s="43"/>
      <c r="C43" s="43"/>
      <c r="D43" s="43"/>
      <c r="E43" s="43"/>
    </row>
    <row r="44" spans="1:15" s="42" customFormat="1" x14ac:dyDescent="0.2">
      <c r="B44" s="43"/>
      <c r="C44" s="43"/>
      <c r="D44" s="43"/>
      <c r="E44" s="43"/>
    </row>
    <row r="45" spans="1:15" s="42" customFormat="1" x14ac:dyDescent="0.2">
      <c r="B45" s="43"/>
      <c r="C45" s="43"/>
      <c r="D45" s="43"/>
      <c r="E45" s="43"/>
    </row>
    <row r="46" spans="1:15" s="42" customFormat="1" x14ac:dyDescent="0.2">
      <c r="B46" s="43"/>
      <c r="C46" s="43"/>
      <c r="D46" s="43"/>
      <c r="E46" s="43"/>
    </row>
    <row r="47" spans="1:15" s="42" customFormat="1" x14ac:dyDescent="0.2">
      <c r="B47" s="43"/>
      <c r="C47" s="43"/>
      <c r="D47" s="43"/>
      <c r="E47" s="43"/>
    </row>
    <row r="48" spans="1:15" s="42" customFormat="1" x14ac:dyDescent="0.2">
      <c r="B48" s="43"/>
      <c r="C48" s="43"/>
      <c r="D48" s="43"/>
      <c r="E48" s="43"/>
    </row>
    <row r="49" spans="1:8" s="42" customFormat="1" x14ac:dyDescent="0.2">
      <c r="B49" s="43"/>
      <c r="C49" s="43"/>
      <c r="D49" s="43"/>
      <c r="E49" s="43"/>
    </row>
    <row r="50" spans="1:8" s="48" customFormat="1" ht="14.25" x14ac:dyDescent="0.2">
      <c r="B50" s="49"/>
      <c r="C50" s="49"/>
      <c r="D50" s="49"/>
      <c r="E50" s="49"/>
    </row>
    <row r="51" spans="1:8" s="42" customFormat="1" x14ac:dyDescent="0.2">
      <c r="B51" s="43"/>
      <c r="C51" s="43"/>
      <c r="D51" s="43"/>
      <c r="E51" s="43"/>
    </row>
    <row r="52" spans="1:8" s="42" customFormat="1" x14ac:dyDescent="0.2">
      <c r="B52" s="43"/>
      <c r="C52" s="43"/>
      <c r="D52" s="43"/>
      <c r="E52" s="43"/>
    </row>
    <row r="53" spans="1:8" s="46" customFormat="1" x14ac:dyDescent="0.2">
      <c r="B53" s="47"/>
      <c r="C53" s="47"/>
      <c r="D53" s="43"/>
      <c r="E53" s="43"/>
      <c r="F53" s="43"/>
      <c r="G53" s="43"/>
      <c r="H53" s="43"/>
    </row>
    <row r="54" spans="1:8" s="42" customFormat="1" x14ac:dyDescent="0.2">
      <c r="B54" s="45"/>
      <c r="C54" s="45"/>
    </row>
    <row r="55" spans="1:8" s="42" customFormat="1" x14ac:dyDescent="0.2"/>
    <row r="56" spans="1:8" s="42" customFormat="1" x14ac:dyDescent="0.2"/>
    <row r="57" spans="1:8" s="42" customFormat="1" x14ac:dyDescent="0.2"/>
    <row r="58" spans="1:8" s="42" customFormat="1" x14ac:dyDescent="0.2"/>
    <row r="59" spans="1:8" s="42" customFormat="1" x14ac:dyDescent="0.2">
      <c r="A59" s="44"/>
    </row>
    <row r="60" spans="1:8" s="42" customFormat="1" x14ac:dyDescent="0.2"/>
    <row r="61" spans="1:8" s="42" customFormat="1" x14ac:dyDescent="0.2"/>
    <row r="62" spans="1:8" s="42" customFormat="1" x14ac:dyDescent="0.2"/>
    <row r="63" spans="1:8" s="42" customFormat="1" x14ac:dyDescent="0.2"/>
    <row r="64" spans="1:8" s="42" customFormat="1" x14ac:dyDescent="0.2"/>
    <row r="65" s="42" customFormat="1" x14ac:dyDescent="0.2"/>
    <row r="66" s="42" customFormat="1" x14ac:dyDescent="0.2"/>
    <row r="67" s="42" customFormat="1" x14ac:dyDescent="0.2"/>
    <row r="68" s="42" customFormat="1" x14ac:dyDescent="0.2"/>
    <row r="69" s="42" customFormat="1" x14ac:dyDescent="0.2"/>
    <row r="70" s="42" customFormat="1" x14ac:dyDescent="0.2"/>
    <row r="71" s="42" customFormat="1" x14ac:dyDescent="0.2"/>
    <row r="72" s="42" customFormat="1" x14ac:dyDescent="0.2"/>
    <row r="73" s="42" customFormat="1" x14ac:dyDescent="0.2"/>
    <row r="74" s="42" customFormat="1" x14ac:dyDescent="0.2"/>
    <row r="75" s="42" customFormat="1" x14ac:dyDescent="0.2"/>
    <row r="76" s="42" customFormat="1" x14ac:dyDescent="0.2"/>
    <row r="77" s="42" customFormat="1" x14ac:dyDescent="0.2"/>
    <row r="78" s="42" customFormat="1" x14ac:dyDescent="0.2"/>
    <row r="79" s="42" customFormat="1" x14ac:dyDescent="0.2"/>
    <row r="80" s="42" customFormat="1" x14ac:dyDescent="0.2"/>
    <row r="81" s="42" customFormat="1" x14ac:dyDescent="0.2"/>
    <row r="82" s="42" customFormat="1" x14ac:dyDescent="0.2"/>
    <row r="83" s="42" customFormat="1" x14ac:dyDescent="0.2"/>
    <row r="84" s="42" customFormat="1" x14ac:dyDescent="0.2"/>
    <row r="85" s="42" customFormat="1" x14ac:dyDescent="0.2"/>
    <row r="86" s="42" customFormat="1" x14ac:dyDescent="0.2"/>
    <row r="87" s="42" customFormat="1" x14ac:dyDescent="0.2"/>
    <row r="88" s="42" customFormat="1" x14ac:dyDescent="0.2"/>
    <row r="89" s="42" customFormat="1" x14ac:dyDescent="0.2"/>
    <row r="90" s="42" customFormat="1" x14ac:dyDescent="0.2"/>
    <row r="91" s="42" customFormat="1" x14ac:dyDescent="0.2"/>
    <row r="92" s="42" customFormat="1" x14ac:dyDescent="0.2"/>
    <row r="93" s="42" customFormat="1" x14ac:dyDescent="0.2"/>
    <row r="94" s="42" customFormat="1" x14ac:dyDescent="0.2"/>
    <row r="95" s="42" customFormat="1" x14ac:dyDescent="0.2"/>
    <row r="96" s="42" customFormat="1" x14ac:dyDescent="0.2"/>
    <row r="97" s="42" customFormat="1" x14ac:dyDescent="0.2"/>
    <row r="98" s="42" customFormat="1" x14ac:dyDescent="0.2"/>
    <row r="99" s="42" customFormat="1" x14ac:dyDescent="0.2"/>
    <row r="100" s="42" customFormat="1" x14ac:dyDescent="0.2"/>
    <row r="101" s="42" customFormat="1" x14ac:dyDescent="0.2"/>
    <row r="102" s="42" customFormat="1" x14ac:dyDescent="0.2"/>
    <row r="103" s="42" customFormat="1" x14ac:dyDescent="0.2"/>
    <row r="104" s="42" customFormat="1" x14ac:dyDescent="0.2"/>
    <row r="105" s="42" customFormat="1" x14ac:dyDescent="0.2"/>
    <row r="106" s="42" customFormat="1" x14ac:dyDescent="0.2"/>
    <row r="107" s="42" customFormat="1" x14ac:dyDescent="0.2"/>
    <row r="108" s="42" customFormat="1" x14ac:dyDescent="0.2"/>
    <row r="109" s="42" customFormat="1" x14ac:dyDescent="0.2"/>
    <row r="110" s="42" customFormat="1" x14ac:dyDescent="0.2"/>
    <row r="111" s="42" customFormat="1" x14ac:dyDescent="0.2"/>
    <row r="112" s="42" customFormat="1" x14ac:dyDescent="0.2"/>
    <row r="113" s="42" customFormat="1" x14ac:dyDescent="0.2"/>
    <row r="114" s="42" customFormat="1" x14ac:dyDescent="0.2"/>
    <row r="115" s="42" customFormat="1" x14ac:dyDescent="0.2"/>
    <row r="116" s="42" customFormat="1" x14ac:dyDescent="0.2"/>
    <row r="117" s="42" customFormat="1" x14ac:dyDescent="0.2"/>
    <row r="118" s="42" customFormat="1" x14ac:dyDescent="0.2"/>
    <row r="119" s="42" customFormat="1" x14ac:dyDescent="0.2"/>
    <row r="120" s="42" customFormat="1" x14ac:dyDescent="0.2"/>
    <row r="121" s="42" customFormat="1" x14ac:dyDescent="0.2"/>
    <row r="122" s="42" customFormat="1" x14ac:dyDescent="0.2"/>
    <row r="123" s="42" customFormat="1" x14ac:dyDescent="0.2"/>
    <row r="124" s="42" customFormat="1" x14ac:dyDescent="0.2"/>
    <row r="125" s="42" customFormat="1" x14ac:dyDescent="0.2"/>
    <row r="126" s="42" customFormat="1" x14ac:dyDescent="0.2"/>
    <row r="127" s="42" customFormat="1" x14ac:dyDescent="0.2"/>
    <row r="128" s="42" customFormat="1" x14ac:dyDescent="0.2"/>
    <row r="129" s="42" customFormat="1" x14ac:dyDescent="0.2"/>
    <row r="130" s="42" customFormat="1" x14ac:dyDescent="0.2"/>
    <row r="131" s="42" customFormat="1" x14ac:dyDescent="0.2"/>
    <row r="132" s="42" customFormat="1" x14ac:dyDescent="0.2"/>
    <row r="133" s="42" customFormat="1" x14ac:dyDescent="0.2"/>
    <row r="134" s="42" customFormat="1" x14ac:dyDescent="0.2"/>
    <row r="135" s="42" customFormat="1" x14ac:dyDescent="0.2"/>
    <row r="136" s="42" customFormat="1" x14ac:dyDescent="0.2"/>
    <row r="137" s="42" customFormat="1" x14ac:dyDescent="0.2"/>
    <row r="138" s="42" customFormat="1" x14ac:dyDescent="0.2"/>
    <row r="139" s="42" customFormat="1" x14ac:dyDescent="0.2"/>
    <row r="140" s="42" customFormat="1" x14ac:dyDescent="0.2"/>
    <row r="141" s="42" customFormat="1" x14ac:dyDescent="0.2"/>
    <row r="142" s="42" customFormat="1" x14ac:dyDescent="0.2"/>
    <row r="143" s="42" customFormat="1" x14ac:dyDescent="0.2"/>
    <row r="144" s="42" customFormat="1" x14ac:dyDescent="0.2"/>
    <row r="145" s="42" customFormat="1" x14ac:dyDescent="0.2"/>
    <row r="146" s="42" customFormat="1" x14ac:dyDescent="0.2"/>
    <row r="147" s="42" customFormat="1" x14ac:dyDescent="0.2"/>
    <row r="148" s="42" customFormat="1" x14ac:dyDescent="0.2"/>
    <row r="149" s="42" customFormat="1" x14ac:dyDescent="0.2"/>
    <row r="150" s="42" customFormat="1" x14ac:dyDescent="0.2"/>
    <row r="151" s="42" customFormat="1" x14ac:dyDescent="0.2"/>
    <row r="152" s="42" customFormat="1" x14ac:dyDescent="0.2"/>
    <row r="153" s="42" customFormat="1" x14ac:dyDescent="0.2"/>
    <row r="154" s="42" customFormat="1" x14ac:dyDescent="0.2"/>
    <row r="155" s="42" customFormat="1" x14ac:dyDescent="0.2"/>
    <row r="156" s="42" customFormat="1" x14ac:dyDescent="0.2"/>
    <row r="157" s="42" customFormat="1" x14ac:dyDescent="0.2"/>
    <row r="158" s="42" customFormat="1" x14ac:dyDescent="0.2"/>
    <row r="159" s="42" customFormat="1" x14ac:dyDescent="0.2"/>
    <row r="160" s="42" customFormat="1" x14ac:dyDescent="0.2"/>
    <row r="161" s="42" customFormat="1" x14ac:dyDescent="0.2"/>
    <row r="162" s="42" customFormat="1" x14ac:dyDescent="0.2"/>
    <row r="163" s="42" customFormat="1" x14ac:dyDescent="0.2"/>
    <row r="164" s="42" customFormat="1" x14ac:dyDescent="0.2"/>
    <row r="165" s="42" customFormat="1" x14ac:dyDescent="0.2"/>
    <row r="166" s="42" customFormat="1" x14ac:dyDescent="0.2"/>
    <row r="167" s="42" customFormat="1" x14ac:dyDescent="0.2"/>
    <row r="168" s="42" customFormat="1" x14ac:dyDescent="0.2"/>
    <row r="169" s="42" customFormat="1" x14ac:dyDescent="0.2"/>
    <row r="170" s="42" customFormat="1" x14ac:dyDescent="0.2"/>
    <row r="171" s="42" customFormat="1" x14ac:dyDescent="0.2"/>
    <row r="172" s="42" customFormat="1" x14ac:dyDescent="0.2"/>
    <row r="173" s="42" customFormat="1" x14ac:dyDescent="0.2"/>
    <row r="174" s="42" customFormat="1" x14ac:dyDescent="0.2"/>
    <row r="175" s="42" customFormat="1" x14ac:dyDescent="0.2"/>
    <row r="176" s="42" customFormat="1" x14ac:dyDescent="0.2"/>
    <row r="177" spans="21:21" s="42" customFormat="1" x14ac:dyDescent="0.2"/>
    <row r="178" spans="21:21" s="42" customFormat="1" x14ac:dyDescent="0.2"/>
    <row r="179" spans="21:21" s="42" customFormat="1" x14ac:dyDescent="0.2"/>
    <row r="180" spans="21:21" s="42" customFormat="1" x14ac:dyDescent="0.2"/>
    <row r="181" spans="21:21" s="42" customFormat="1" x14ac:dyDescent="0.2"/>
    <row r="182" spans="21:21" s="42" customFormat="1" x14ac:dyDescent="0.2"/>
    <row r="183" spans="21:21" s="42" customFormat="1" x14ac:dyDescent="0.2"/>
    <row r="184" spans="21:21" s="42" customFormat="1" x14ac:dyDescent="0.2">
      <c r="U184" s="42" t="s">
        <v>33</v>
      </c>
    </row>
    <row r="185" spans="21:21" s="42" customFormat="1" x14ac:dyDescent="0.2"/>
    <row r="186" spans="21:21" s="42" customFormat="1" x14ac:dyDescent="0.2"/>
    <row r="187" spans="21:21" s="42" customFormat="1" x14ac:dyDescent="0.2"/>
    <row r="188" spans="21:21" s="42" customFormat="1" x14ac:dyDescent="0.2"/>
    <row r="189" spans="21:21" s="42" customFormat="1" x14ac:dyDescent="0.2"/>
    <row r="190" spans="21:21" s="42" customFormat="1" x14ac:dyDescent="0.2"/>
    <row r="191" spans="21:21" s="42" customFormat="1" x14ac:dyDescent="0.2"/>
    <row r="192" spans="21:21" s="42" customFormat="1" x14ac:dyDescent="0.2"/>
    <row r="193" s="42" customFormat="1" x14ac:dyDescent="0.2"/>
    <row r="194" s="42" customFormat="1" x14ac:dyDescent="0.2"/>
    <row r="195" s="42" customFormat="1" x14ac:dyDescent="0.2"/>
    <row r="196" s="42" customFormat="1" x14ac:dyDescent="0.2"/>
    <row r="197" s="42" customFormat="1" x14ac:dyDescent="0.2"/>
    <row r="198" s="42" customFormat="1" x14ac:dyDescent="0.2"/>
    <row r="199" s="42" customFormat="1" x14ac:dyDescent="0.2"/>
    <row r="200" s="42" customFormat="1" x14ac:dyDescent="0.2"/>
    <row r="201" s="42" customFormat="1" x14ac:dyDescent="0.2"/>
    <row r="202" s="42" customFormat="1" x14ac:dyDescent="0.2"/>
    <row r="203" s="42" customFormat="1" x14ac:dyDescent="0.2"/>
    <row r="204" s="42" customFormat="1" x14ac:dyDescent="0.2"/>
    <row r="205" s="42" customFormat="1" x14ac:dyDescent="0.2"/>
    <row r="206" s="42" customFormat="1" x14ac:dyDescent="0.2"/>
    <row r="207" s="42" customFormat="1" x14ac:dyDescent="0.2"/>
    <row r="208" s="42" customFormat="1" x14ac:dyDescent="0.2"/>
    <row r="209" s="42" customFormat="1" x14ac:dyDescent="0.2"/>
    <row r="210" s="42" customFormat="1" x14ac:dyDescent="0.2"/>
    <row r="211" s="42" customFormat="1" x14ac:dyDescent="0.2"/>
    <row r="212" s="42" customFormat="1" x14ac:dyDescent="0.2"/>
    <row r="213" s="42" customFormat="1" x14ac:dyDescent="0.2"/>
    <row r="214" s="42" customFormat="1" x14ac:dyDescent="0.2"/>
    <row r="215" s="42" customFormat="1" x14ac:dyDescent="0.2"/>
    <row r="216" s="42" customFormat="1" x14ac:dyDescent="0.2"/>
    <row r="217" s="42" customFormat="1" x14ac:dyDescent="0.2"/>
    <row r="218" s="42" customFormat="1" x14ac:dyDescent="0.2"/>
    <row r="219" s="42" customFormat="1" x14ac:dyDescent="0.2"/>
    <row r="220" s="42" customFormat="1" x14ac:dyDescent="0.2"/>
    <row r="221" s="42" customFormat="1" x14ac:dyDescent="0.2"/>
    <row r="222" s="42" customFormat="1" x14ac:dyDescent="0.2"/>
    <row r="223" s="42" customFormat="1" x14ac:dyDescent="0.2"/>
    <row r="224" s="42" customFormat="1" x14ac:dyDescent="0.2"/>
    <row r="225" s="42" customFormat="1" x14ac:dyDescent="0.2"/>
    <row r="226" s="42" customFormat="1" x14ac:dyDescent="0.2"/>
    <row r="227" s="42" customFormat="1" x14ac:dyDescent="0.2"/>
    <row r="228" s="42" customFormat="1" x14ac:dyDescent="0.2"/>
    <row r="229" s="42" customFormat="1" x14ac:dyDescent="0.2"/>
    <row r="230" s="42" customFormat="1" x14ac:dyDescent="0.2"/>
    <row r="231" s="42" customFormat="1" x14ac:dyDescent="0.2"/>
    <row r="232" s="42" customFormat="1" x14ac:dyDescent="0.2"/>
    <row r="233" s="42" customFormat="1" x14ac:dyDescent="0.2"/>
    <row r="234" s="42" customFormat="1" x14ac:dyDescent="0.2"/>
    <row r="235" s="42" customFormat="1" x14ac:dyDescent="0.2"/>
    <row r="236" s="42" customFormat="1" x14ac:dyDescent="0.2"/>
    <row r="237" s="42" customFormat="1" x14ac:dyDescent="0.2"/>
    <row r="238" s="42" customFormat="1" x14ac:dyDescent="0.2"/>
    <row r="239" s="42" customFormat="1" x14ac:dyDescent="0.2"/>
    <row r="240" s="42" customFormat="1" x14ac:dyDescent="0.2"/>
    <row r="241" s="42" customFormat="1" x14ac:dyDescent="0.2"/>
    <row r="242" s="42" customFormat="1" x14ac:dyDescent="0.2"/>
    <row r="243" s="42" customFormat="1" x14ac:dyDescent="0.2"/>
    <row r="244" s="42" customFormat="1" x14ac:dyDescent="0.2"/>
    <row r="245" s="42" customFormat="1" x14ac:dyDescent="0.2"/>
    <row r="246" s="42" customFormat="1" x14ac:dyDescent="0.2"/>
    <row r="247" s="42" customFormat="1" x14ac:dyDescent="0.2"/>
    <row r="248" s="42" customFormat="1" x14ac:dyDescent="0.2"/>
    <row r="249" s="42" customFormat="1" x14ac:dyDescent="0.2"/>
    <row r="250" s="42" customFormat="1" x14ac:dyDescent="0.2"/>
    <row r="251" s="42" customFormat="1" x14ac:dyDescent="0.2"/>
    <row r="252" s="42" customFormat="1" x14ac:dyDescent="0.2"/>
    <row r="253" s="42" customFormat="1" x14ac:dyDescent="0.2"/>
    <row r="254" s="42" customFormat="1" x14ac:dyDescent="0.2"/>
    <row r="255" s="42" customFormat="1" x14ac:dyDescent="0.2"/>
    <row r="256" s="42" customFormat="1" x14ac:dyDescent="0.2"/>
    <row r="257" s="42" customFormat="1" x14ac:dyDescent="0.2"/>
    <row r="258" s="42" customFormat="1" x14ac:dyDescent="0.2"/>
    <row r="259" s="42" customFormat="1" x14ac:dyDescent="0.2"/>
    <row r="260" s="42" customFormat="1" x14ac:dyDescent="0.2"/>
    <row r="261" s="42" customFormat="1" x14ac:dyDescent="0.2"/>
    <row r="262" s="42" customFormat="1" x14ac:dyDescent="0.2"/>
    <row r="263" s="42" customFormat="1" x14ac:dyDescent="0.2"/>
    <row r="264" s="42" customFormat="1" x14ac:dyDescent="0.2"/>
    <row r="265" s="42" customFormat="1" x14ac:dyDescent="0.2"/>
    <row r="266" s="42" customFormat="1" x14ac:dyDescent="0.2"/>
    <row r="267" s="42" customFormat="1" x14ac:dyDescent="0.2"/>
    <row r="268" s="42" customFormat="1" x14ac:dyDescent="0.2"/>
    <row r="269" s="42" customFormat="1" x14ac:dyDescent="0.2"/>
    <row r="270" s="42" customFormat="1" x14ac:dyDescent="0.2"/>
    <row r="271" s="42" customFormat="1" x14ac:dyDescent="0.2"/>
    <row r="272" s="42" customFormat="1" x14ac:dyDescent="0.2"/>
    <row r="273" s="42" customFormat="1" x14ac:dyDescent="0.2"/>
    <row r="274" s="42" customFormat="1" x14ac:dyDescent="0.2"/>
    <row r="275" s="42" customFormat="1" x14ac:dyDescent="0.2"/>
    <row r="276" s="42" customFormat="1" x14ac:dyDescent="0.2"/>
    <row r="277" s="42" customFormat="1" x14ac:dyDescent="0.2"/>
    <row r="278" s="42" customFormat="1" x14ac:dyDescent="0.2"/>
    <row r="279" s="42" customFormat="1" x14ac:dyDescent="0.2"/>
    <row r="280" s="42" customFormat="1" x14ac:dyDescent="0.2"/>
    <row r="281" s="42" customFormat="1" x14ac:dyDescent="0.2"/>
    <row r="282" s="42" customFormat="1" x14ac:dyDescent="0.2"/>
    <row r="283" s="42" customFormat="1" x14ac:dyDescent="0.2"/>
    <row r="284" s="42" customFormat="1" x14ac:dyDescent="0.2"/>
    <row r="285" s="42" customFormat="1" x14ac:dyDescent="0.2"/>
    <row r="286" s="42" customFormat="1" x14ac:dyDescent="0.2"/>
    <row r="287" s="42" customFormat="1" x14ac:dyDescent="0.2"/>
    <row r="288" s="42" customFormat="1" x14ac:dyDescent="0.2"/>
    <row r="289" spans="2:5" s="42" customFormat="1" x14ac:dyDescent="0.2"/>
    <row r="290" spans="2:5" s="42" customFormat="1" x14ac:dyDescent="0.2"/>
    <row r="291" spans="2:5" s="42" customFormat="1" x14ac:dyDescent="0.2"/>
    <row r="292" spans="2:5" s="42" customFormat="1" x14ac:dyDescent="0.2"/>
    <row r="293" spans="2:5" s="42" customFormat="1" x14ac:dyDescent="0.2"/>
    <row r="294" spans="2:5" s="42" customFormat="1" x14ac:dyDescent="0.2"/>
    <row r="295" spans="2:5" s="42" customFormat="1" x14ac:dyDescent="0.2"/>
    <row r="296" spans="2:5" s="42" customFormat="1" x14ac:dyDescent="0.2"/>
    <row r="297" spans="2:5" s="42" customFormat="1" x14ac:dyDescent="0.2"/>
    <row r="298" spans="2:5" s="42" customFormat="1" x14ac:dyDescent="0.2"/>
    <row r="299" spans="2:5" s="42" customFormat="1" x14ac:dyDescent="0.2"/>
    <row r="300" spans="2:5" s="42" customFormat="1" x14ac:dyDescent="0.2"/>
    <row r="301" spans="2:5" s="42" customFormat="1" x14ac:dyDescent="0.2"/>
    <row r="302" spans="2:5" s="42" customFormat="1" x14ac:dyDescent="0.2"/>
    <row r="303" spans="2:5" s="42" customFormat="1" ht="75.75" customHeight="1" x14ac:dyDescent="0.2">
      <c r="B303" s="43"/>
      <c r="C303" s="43"/>
      <c r="D303" s="43"/>
      <c r="E303" s="43"/>
    </row>
    <row r="304" spans="2:5" s="42" customFormat="1" ht="75.75" customHeight="1" x14ac:dyDescent="0.2">
      <c r="B304" s="43"/>
      <c r="C304" s="43"/>
      <c r="D304" s="43"/>
      <c r="E304" s="43"/>
    </row>
    <row r="305" spans="2:5" s="42" customFormat="1" x14ac:dyDescent="0.2"/>
    <row r="306" spans="2:5" s="42" customFormat="1" x14ac:dyDescent="0.2"/>
    <row r="307" spans="2:5" s="42" customFormat="1" x14ac:dyDescent="0.2"/>
    <row r="308" spans="2:5" s="42" customFormat="1" x14ac:dyDescent="0.2"/>
    <row r="309" spans="2:5" s="42" customFormat="1" x14ac:dyDescent="0.2"/>
    <row r="310" spans="2:5" s="42" customFormat="1" x14ac:dyDescent="0.2"/>
    <row r="311" spans="2:5" s="42" customFormat="1" x14ac:dyDescent="0.2"/>
    <row r="312" spans="2:5" s="42" customFormat="1" x14ac:dyDescent="0.2"/>
    <row r="313" spans="2:5" s="42" customFormat="1" x14ac:dyDescent="0.2"/>
    <row r="314" spans="2:5" s="42" customFormat="1" x14ac:dyDescent="0.2"/>
    <row r="315" spans="2:5" s="42" customFormat="1" ht="75.75" customHeight="1" x14ac:dyDescent="0.2">
      <c r="B315" s="43"/>
      <c r="C315" s="43"/>
      <c r="D315" s="43"/>
      <c r="E315" s="43"/>
    </row>
    <row r="316" spans="2:5" s="42" customFormat="1" ht="75.75" customHeight="1" x14ac:dyDescent="0.2">
      <c r="B316" s="43"/>
      <c r="C316" s="43"/>
      <c r="D316" s="43"/>
      <c r="E316" s="43"/>
    </row>
    <row r="317" spans="2:5" s="42" customFormat="1" ht="75.75" customHeight="1" x14ac:dyDescent="0.2">
      <c r="B317" s="43"/>
      <c r="C317" s="43"/>
      <c r="D317" s="43"/>
      <c r="E317" s="43"/>
    </row>
    <row r="318" spans="2:5" s="42" customFormat="1" x14ac:dyDescent="0.2"/>
    <row r="319" spans="2:5" s="42" customFormat="1" x14ac:dyDescent="0.2"/>
    <row r="320" spans="2:5" s="42" customFormat="1" x14ac:dyDescent="0.2"/>
    <row r="321" spans="2:5" s="42" customFormat="1" x14ac:dyDescent="0.2"/>
    <row r="322" spans="2:5" s="42" customFormat="1" ht="75.75" customHeight="1" x14ac:dyDescent="0.2">
      <c r="B322" s="43"/>
      <c r="C322" s="43"/>
      <c r="D322" s="43"/>
      <c r="E322" s="43"/>
    </row>
    <row r="323" spans="2:5" s="42" customFormat="1" x14ac:dyDescent="0.2"/>
    <row r="324" spans="2:5" s="42" customFormat="1" x14ac:dyDescent="0.2"/>
    <row r="325" spans="2:5" s="42" customFormat="1" x14ac:dyDescent="0.2"/>
    <row r="326" spans="2:5" s="42" customFormat="1" x14ac:dyDescent="0.2"/>
    <row r="327" spans="2:5" s="42" customFormat="1" x14ac:dyDescent="0.2"/>
    <row r="328" spans="2:5" s="42" customFormat="1" x14ac:dyDescent="0.2"/>
    <row r="329" spans="2:5" s="42" customFormat="1" x14ac:dyDescent="0.2"/>
    <row r="330" spans="2:5" s="42" customFormat="1" x14ac:dyDescent="0.2"/>
    <row r="331" spans="2:5" s="42" customFormat="1" x14ac:dyDescent="0.2"/>
    <row r="332" spans="2:5" s="42" customFormat="1" ht="75.75" customHeight="1" x14ac:dyDescent="0.2">
      <c r="B332" s="43"/>
      <c r="C332" s="43"/>
      <c r="D332" s="43"/>
      <c r="E332" s="43"/>
    </row>
    <row r="333" spans="2:5" s="42" customFormat="1" ht="75.75" customHeight="1" x14ac:dyDescent="0.2">
      <c r="B333" s="43"/>
      <c r="C333" s="43"/>
      <c r="D333" s="43"/>
      <c r="E333" s="43"/>
    </row>
    <row r="334" spans="2:5" s="42" customFormat="1" x14ac:dyDescent="0.2"/>
    <row r="335" spans="2:5" s="42" customFormat="1" x14ac:dyDescent="0.2"/>
    <row r="336" spans="2:5" s="42" customFormat="1" ht="75.75" customHeight="1" x14ac:dyDescent="0.2">
      <c r="B336" s="43"/>
      <c r="C336" s="43"/>
      <c r="D336" s="43"/>
      <c r="E336" s="43"/>
    </row>
    <row r="337" spans="2:5" s="42" customFormat="1" x14ac:dyDescent="0.2"/>
    <row r="338" spans="2:5" s="42" customFormat="1" x14ac:dyDescent="0.2"/>
    <row r="339" spans="2:5" s="42" customFormat="1" x14ac:dyDescent="0.2"/>
    <row r="340" spans="2:5" s="42" customFormat="1" x14ac:dyDescent="0.2"/>
    <row r="341" spans="2:5" s="42" customFormat="1" x14ac:dyDescent="0.2"/>
    <row r="342" spans="2:5" s="42" customFormat="1" x14ac:dyDescent="0.2"/>
    <row r="343" spans="2:5" s="42" customFormat="1" x14ac:dyDescent="0.2"/>
    <row r="344" spans="2:5" s="42" customFormat="1" x14ac:dyDescent="0.2"/>
    <row r="345" spans="2:5" s="42" customFormat="1" x14ac:dyDescent="0.2"/>
    <row r="346" spans="2:5" s="42" customFormat="1" x14ac:dyDescent="0.2"/>
    <row r="347" spans="2:5" s="42" customFormat="1" x14ac:dyDescent="0.2"/>
    <row r="348" spans="2:5" s="42" customFormat="1" x14ac:dyDescent="0.2"/>
    <row r="349" spans="2:5" s="42" customFormat="1" ht="75.75" customHeight="1" x14ac:dyDescent="0.2">
      <c r="B349" s="43"/>
      <c r="C349" s="43"/>
      <c r="D349" s="43"/>
      <c r="E349" s="43"/>
    </row>
    <row r="350" spans="2:5" s="42" customFormat="1" ht="75.75" customHeight="1" x14ac:dyDescent="0.2">
      <c r="B350" s="43"/>
      <c r="C350" s="43"/>
      <c r="D350" s="43"/>
      <c r="E350" s="43"/>
    </row>
    <row r="351" spans="2:5" s="42" customFormat="1" ht="75.75" customHeight="1" x14ac:dyDescent="0.2">
      <c r="B351" s="43"/>
      <c r="C351" s="43"/>
      <c r="D351" s="43"/>
      <c r="E351" s="43"/>
    </row>
    <row r="352" spans="2:5" s="42" customFormat="1" ht="75.75" customHeight="1" x14ac:dyDescent="0.2">
      <c r="B352" s="43"/>
      <c r="C352" s="43"/>
      <c r="D352" s="43"/>
      <c r="E352" s="43"/>
    </row>
    <row r="353" spans="2:5" s="42" customFormat="1" ht="75.75" customHeight="1" x14ac:dyDescent="0.2">
      <c r="B353" s="43"/>
      <c r="C353" s="43"/>
      <c r="D353" s="43"/>
      <c r="E353" s="43"/>
    </row>
    <row r="354" spans="2:5" s="42" customFormat="1" ht="75.75" customHeight="1" x14ac:dyDescent="0.2">
      <c r="B354" s="43"/>
      <c r="C354" s="43"/>
      <c r="D354" s="43"/>
      <c r="E354" s="43"/>
    </row>
    <row r="355" spans="2:5" s="42" customFormat="1" ht="75.75" customHeight="1" x14ac:dyDescent="0.2">
      <c r="B355" s="43"/>
      <c r="C355" s="43"/>
      <c r="D355" s="43"/>
      <c r="E355" s="43"/>
    </row>
    <row r="356" spans="2:5" s="42" customFormat="1" x14ac:dyDescent="0.2"/>
    <row r="357" spans="2:5" s="42" customFormat="1" x14ac:dyDescent="0.2"/>
    <row r="358" spans="2:5" s="42" customFormat="1" x14ac:dyDescent="0.2"/>
    <row r="359" spans="2:5" s="42" customFormat="1" x14ac:dyDescent="0.2"/>
    <row r="360" spans="2:5" s="42" customFormat="1" x14ac:dyDescent="0.2"/>
    <row r="361" spans="2:5" s="42" customFormat="1" x14ac:dyDescent="0.2"/>
    <row r="362" spans="2:5" s="42" customFormat="1" ht="75.75" customHeight="1" x14ac:dyDescent="0.2">
      <c r="B362" s="43"/>
      <c r="C362" s="43"/>
      <c r="D362" s="43"/>
      <c r="E362" s="43"/>
    </row>
    <row r="363" spans="2:5" s="42" customFormat="1" ht="75.75" customHeight="1" x14ac:dyDescent="0.2">
      <c r="B363" s="43"/>
      <c r="C363" s="43"/>
      <c r="D363" s="43"/>
      <c r="E363" s="43"/>
    </row>
    <row r="364" spans="2:5" s="42" customFormat="1" x14ac:dyDescent="0.2"/>
    <row r="365" spans="2:5" s="42" customFormat="1" x14ac:dyDescent="0.2"/>
    <row r="366" spans="2:5" s="42" customFormat="1" x14ac:dyDescent="0.2"/>
    <row r="367" spans="2:5" s="42" customFormat="1" x14ac:dyDescent="0.2"/>
    <row r="368" spans="2:5" s="42" customFormat="1" x14ac:dyDescent="0.2"/>
    <row r="369" spans="2:10" s="42" customFormat="1" x14ac:dyDescent="0.2"/>
    <row r="370" spans="2:10" s="42" customFormat="1" ht="75.75" customHeight="1" x14ac:dyDescent="0.2">
      <c r="B370" s="43"/>
      <c r="C370" s="43"/>
      <c r="D370" s="43"/>
      <c r="E370" s="43"/>
    </row>
    <row r="371" spans="2:10" s="42" customFormat="1" ht="75.75" customHeight="1" x14ac:dyDescent="0.2">
      <c r="B371" s="43"/>
      <c r="C371" s="43"/>
      <c r="D371" s="43"/>
      <c r="E371" s="43"/>
    </row>
    <row r="372" spans="2:10" s="42" customFormat="1" x14ac:dyDescent="0.2"/>
    <row r="373" spans="2:10" s="42" customFormat="1" ht="75.75" customHeight="1" x14ac:dyDescent="0.2">
      <c r="B373" s="43"/>
      <c r="C373" s="43"/>
      <c r="D373" s="43"/>
      <c r="E373" s="43"/>
    </row>
    <row r="374" spans="2:10" s="42" customFormat="1" x14ac:dyDescent="0.2"/>
    <row r="375" spans="2:10" s="42" customFormat="1" ht="75.75" customHeight="1" x14ac:dyDescent="0.2">
      <c r="B375" s="43"/>
      <c r="C375" s="43"/>
      <c r="D375" s="43"/>
      <c r="E375" s="43"/>
    </row>
    <row r="376" spans="2:10" s="42" customFormat="1" ht="75.75" customHeight="1" x14ac:dyDescent="0.2">
      <c r="B376" s="43"/>
      <c r="C376" s="43"/>
      <c r="D376" s="43"/>
      <c r="E376" s="43"/>
    </row>
    <row r="377" spans="2:10" s="42" customFormat="1" ht="75.75" customHeight="1" x14ac:dyDescent="0.2">
      <c r="B377" s="43"/>
      <c r="C377" s="43"/>
      <c r="D377" s="43"/>
      <c r="E377" s="43"/>
    </row>
    <row r="378" spans="2:10" s="42" customFormat="1" x14ac:dyDescent="0.2"/>
    <row r="379" spans="2:10" s="42" customFormat="1" x14ac:dyDescent="0.2"/>
    <row r="380" spans="2:10" s="42" customFormat="1" ht="75.75" customHeight="1" x14ac:dyDescent="0.2">
      <c r="B380" s="43"/>
      <c r="C380" s="43"/>
      <c r="D380" s="43"/>
      <c r="E380" s="43"/>
    </row>
    <row r="381" spans="2:10" s="42" customFormat="1" ht="75.75" customHeight="1" x14ac:dyDescent="0.2">
      <c r="B381" s="43"/>
      <c r="C381" s="43"/>
      <c r="D381" s="43"/>
      <c r="E381" s="43"/>
    </row>
    <row r="382" spans="2:10" s="42" customFormat="1" x14ac:dyDescent="0.2"/>
    <row r="383" spans="2:10" s="42" customFormat="1" x14ac:dyDescent="0.2"/>
    <row r="384" spans="2:10" x14ac:dyDescent="0.2">
      <c r="C384" s="37"/>
      <c r="D384" s="37"/>
      <c r="E384" s="37"/>
      <c r="F384" s="37"/>
      <c r="G384" s="37"/>
      <c r="H384" s="37"/>
      <c r="I384" s="37"/>
      <c r="J384" s="37"/>
    </row>
    <row r="385" s="37" customFormat="1" x14ac:dyDescent="0.2"/>
    <row r="386" s="37" customFormat="1" x14ac:dyDescent="0.2"/>
    <row r="387" s="37" customFormat="1" x14ac:dyDescent="0.2"/>
  </sheetData>
  <mergeCells count="26">
    <mergeCell ref="B8:J8"/>
    <mergeCell ref="B7:J7"/>
    <mergeCell ref="B2:O2"/>
    <mergeCell ref="B3:O3"/>
    <mergeCell ref="B11:B12"/>
    <mergeCell ref="G11:G12"/>
    <mergeCell ref="D11:D12"/>
    <mergeCell ref="I11:I12"/>
    <mergeCell ref="B10:E10"/>
    <mergeCell ref="C11:C12"/>
    <mergeCell ref="H11:H12"/>
    <mergeCell ref="G10:J10"/>
    <mergeCell ref="B22:B29"/>
    <mergeCell ref="B30:B37"/>
    <mergeCell ref="B18:O18"/>
    <mergeCell ref="B19:O19"/>
    <mergeCell ref="I14:I15"/>
    <mergeCell ref="C28:C29"/>
    <mergeCell ref="C36:C37"/>
    <mergeCell ref="C26:C27"/>
    <mergeCell ref="C34:C35"/>
    <mergeCell ref="C14:C15"/>
    <mergeCell ref="H14:H15"/>
    <mergeCell ref="B14:B15"/>
    <mergeCell ref="G14:G15"/>
    <mergeCell ref="D14:D1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43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B2BB34"/>
  </sheetPr>
  <dimension ref="A1:I375"/>
  <sheetViews>
    <sheetView showGridLines="0" zoomScaleNormal="100" zoomScaleSheetLayoutView="85" workbookViewId="0">
      <pane ySplit="7" topLeftCell="A114" activePane="bottomLeft" state="frozen"/>
      <selection pane="bottomLeft" activeCell="C124" sqref="C124"/>
    </sheetView>
  </sheetViews>
  <sheetFormatPr baseColWidth="10" defaultColWidth="11.42578125" defaultRowHeight="12.75" x14ac:dyDescent="0.2"/>
  <cols>
    <col min="1" max="1" width="2.5703125" customWidth="1"/>
    <col min="2" max="2" width="18.42578125" customWidth="1"/>
    <col min="3" max="3" width="26.42578125" style="8" bestFit="1" customWidth="1"/>
    <col min="4" max="4" width="17.42578125" style="9" bestFit="1" customWidth="1"/>
    <col min="5" max="5" width="18.5703125" style="19" bestFit="1" customWidth="1"/>
    <col min="6" max="6" width="22" style="9" bestFit="1" customWidth="1"/>
    <col min="7" max="7" width="19.85546875" style="9" bestFit="1" customWidth="1"/>
    <col min="8" max="8" width="20.42578125" style="9" bestFit="1" customWidth="1"/>
    <col min="9" max="9" width="77.42578125" style="24" customWidth="1"/>
    <col min="10" max="10" width="2.5703125" customWidth="1"/>
    <col min="12" max="12" width="11.42578125" customWidth="1"/>
  </cols>
  <sheetData>
    <row r="1" spans="1:9" ht="15.75" customHeight="1" x14ac:dyDescent="0.2">
      <c r="C1" s="35">
        <v>45410</v>
      </c>
    </row>
    <row r="2" spans="1:9" ht="22.5" customHeight="1" x14ac:dyDescent="0.25">
      <c r="A2" s="1"/>
      <c r="B2" s="4"/>
      <c r="C2" s="10"/>
      <c r="D2" s="10"/>
      <c r="E2" s="20"/>
      <c r="F2" s="10"/>
      <c r="G2" s="33" t="s">
        <v>0</v>
      </c>
      <c r="I2" s="5"/>
    </row>
    <row r="3" spans="1:9" ht="19.5" x14ac:dyDescent="0.25">
      <c r="A3" s="1"/>
      <c r="C3" s="32"/>
      <c r="D3" s="32"/>
      <c r="E3" s="32"/>
      <c r="G3" s="34" t="s">
        <v>1</v>
      </c>
      <c r="I3" s="32"/>
    </row>
    <row r="4" spans="1:9" ht="18.600000000000001" customHeight="1" x14ac:dyDescent="0.25">
      <c r="A4" s="1"/>
      <c r="B4" s="6"/>
      <c r="C4" s="31"/>
      <c r="D4" s="31"/>
      <c r="E4" s="21"/>
      <c r="F4" s="31"/>
      <c r="G4" s="31"/>
      <c r="H4" s="31"/>
      <c r="I4" s="25"/>
    </row>
    <row r="5" spans="1:9" ht="15" customHeight="1" x14ac:dyDescent="0.25">
      <c r="A5" s="1"/>
      <c r="B5" s="6" t="s">
        <v>45</v>
      </c>
      <c r="C5" s="31"/>
      <c r="D5" s="31"/>
      <c r="E5" s="21"/>
      <c r="F5" s="31"/>
      <c r="G5" s="31"/>
      <c r="H5" s="31"/>
      <c r="I5" s="25"/>
    </row>
    <row r="6" spans="1:9" ht="15" customHeight="1" thickBot="1" x14ac:dyDescent="0.25">
      <c r="B6" s="2"/>
      <c r="C6" s="11"/>
      <c r="D6" s="12"/>
      <c r="E6" s="22"/>
      <c r="F6" s="12"/>
      <c r="G6" s="12"/>
      <c r="H6" s="12"/>
      <c r="I6" s="7"/>
    </row>
    <row r="7" spans="1:9" ht="57" customHeight="1" thickBot="1" x14ac:dyDescent="0.25">
      <c r="B7" s="120" t="s">
        <v>2</v>
      </c>
      <c r="C7" s="121" t="s">
        <v>3</v>
      </c>
      <c r="D7" s="121" t="s">
        <v>4</v>
      </c>
      <c r="E7" s="122" t="s">
        <v>5</v>
      </c>
      <c r="F7" s="121" t="s">
        <v>6</v>
      </c>
      <c r="G7" s="121" t="s">
        <v>7</v>
      </c>
      <c r="H7" s="121" t="s">
        <v>8</v>
      </c>
      <c r="I7" s="123" t="s">
        <v>9</v>
      </c>
    </row>
    <row r="8" spans="1:9" s="15" customFormat="1" ht="14.25" x14ac:dyDescent="0.2">
      <c r="B8" s="118">
        <v>45658</v>
      </c>
      <c r="C8" s="13" t="str">
        <f>IF(D8="","",IF(D8&gt;0,"COMPRA
PURCHASE","VENTA
SELL"))</f>
        <v/>
      </c>
      <c r="D8" s="14" t="s">
        <v>46</v>
      </c>
      <c r="E8" s="14" t="s">
        <v>46</v>
      </c>
      <c r="F8" s="14" t="s">
        <v>46</v>
      </c>
      <c r="G8" s="14" t="s">
        <v>46</v>
      </c>
      <c r="H8" s="14" t="s">
        <v>46</v>
      </c>
      <c r="I8" s="119" t="str">
        <f>IF(C8="","","Volumen de Gas final previsto fuera de la banda de indiferencia.
Predicted Closing Linepack placed out of the indiference linepack level.")</f>
        <v/>
      </c>
    </row>
    <row r="9" spans="1:9" s="15" customFormat="1" ht="28.5" x14ac:dyDescent="0.2">
      <c r="B9" s="118">
        <v>45659</v>
      </c>
      <c r="C9" s="13" t="str">
        <f t="shared" ref="C9:C72" si="0">IF(D9="","",IF(D9&gt;0,"COMPRA
PURCHASE","VENTA
SELL"))</f>
        <v>COMPRA
PURCHASE</v>
      </c>
      <c r="D9" s="14">
        <v>66135</v>
      </c>
      <c r="E9" s="23">
        <v>3451218.63</v>
      </c>
      <c r="F9" s="23">
        <v>52.184450442277161</v>
      </c>
      <c r="G9" s="23">
        <v>51.5</v>
      </c>
      <c r="H9" s="23">
        <v>53.15</v>
      </c>
      <c r="I9" s="119" t="str">
        <f t="shared" ref="I9:I72" si="1">IF(C9="","","Volumen de Gas final previsto fuera de la banda de indiferencia.
Predicted Closing Linepack placed out of the indiference linepack level.")</f>
        <v>Volumen de Gas final previsto fuera de la banda de indiferencia.
Predicted Closing Linepack placed out of the indiference linepack level.</v>
      </c>
    </row>
    <row r="10" spans="1:9" s="15" customFormat="1" ht="14.25" x14ac:dyDescent="0.2">
      <c r="B10" s="118">
        <v>45660</v>
      </c>
      <c r="C10" s="13" t="str">
        <f t="shared" si="0"/>
        <v/>
      </c>
      <c r="D10" s="14" t="s">
        <v>46</v>
      </c>
      <c r="E10" s="23" t="s">
        <v>46</v>
      </c>
      <c r="F10" s="23" t="s">
        <v>46</v>
      </c>
      <c r="G10" s="23" t="s">
        <v>46</v>
      </c>
      <c r="H10" s="23" t="s">
        <v>46</v>
      </c>
      <c r="I10" s="119" t="str">
        <f t="shared" si="1"/>
        <v/>
      </c>
    </row>
    <row r="11" spans="1:9" s="15" customFormat="1" ht="14.25" x14ac:dyDescent="0.2">
      <c r="B11" s="118">
        <v>45661</v>
      </c>
      <c r="C11" s="13" t="str">
        <f t="shared" si="0"/>
        <v/>
      </c>
      <c r="D11" s="14" t="s">
        <v>46</v>
      </c>
      <c r="E11" s="23" t="s">
        <v>46</v>
      </c>
      <c r="F11" s="23" t="s">
        <v>46</v>
      </c>
      <c r="G11" s="23" t="s">
        <v>46</v>
      </c>
      <c r="H11" s="23" t="s">
        <v>46</v>
      </c>
      <c r="I11" s="119" t="str">
        <f t="shared" si="1"/>
        <v/>
      </c>
    </row>
    <row r="12" spans="1:9" s="15" customFormat="1" ht="14.25" x14ac:dyDescent="0.2">
      <c r="B12" s="118">
        <v>45662</v>
      </c>
      <c r="C12" s="13" t="str">
        <f t="shared" si="0"/>
        <v/>
      </c>
      <c r="D12" s="14" t="s">
        <v>46</v>
      </c>
      <c r="E12" s="23" t="s">
        <v>46</v>
      </c>
      <c r="F12" s="23" t="s">
        <v>46</v>
      </c>
      <c r="G12" s="23" t="s">
        <v>46</v>
      </c>
      <c r="H12" s="23" t="s">
        <v>46</v>
      </c>
      <c r="I12" s="119" t="str">
        <f t="shared" si="1"/>
        <v/>
      </c>
    </row>
    <row r="13" spans="1:9" s="15" customFormat="1" ht="46.5" customHeight="1" x14ac:dyDescent="0.2">
      <c r="B13" s="118">
        <v>45663</v>
      </c>
      <c r="C13" s="13" t="str">
        <f t="shared" si="0"/>
        <v>VENTA
SELL</v>
      </c>
      <c r="D13" s="14">
        <v>-32928</v>
      </c>
      <c r="E13" s="23">
        <v>-1561686.9</v>
      </c>
      <c r="F13" s="23">
        <v>47.427323250728861</v>
      </c>
      <c r="G13" s="23">
        <v>46.49</v>
      </c>
      <c r="H13" s="23">
        <v>50.35</v>
      </c>
      <c r="I13" s="119" t="str">
        <f t="shared" si="1"/>
        <v>Volumen de Gas final previsto fuera de la banda de indiferencia.
Predicted Closing Linepack placed out of the indiference linepack level.</v>
      </c>
    </row>
    <row r="14" spans="1:9" s="15" customFormat="1" ht="47.25" customHeight="1" x14ac:dyDescent="0.2">
      <c r="B14" s="118">
        <v>45664</v>
      </c>
      <c r="C14" s="13" t="str">
        <f t="shared" si="0"/>
        <v>VENTA
SELL</v>
      </c>
      <c r="D14" s="14">
        <v>-35000</v>
      </c>
      <c r="E14" s="23">
        <v>-1627008.74</v>
      </c>
      <c r="F14" s="23">
        <v>46.485964000000003</v>
      </c>
      <c r="G14" s="23">
        <v>46.1</v>
      </c>
      <c r="H14" s="23">
        <v>50.25</v>
      </c>
      <c r="I14" s="119" t="str">
        <f t="shared" si="1"/>
        <v>Volumen de Gas final previsto fuera de la banda de indiferencia.
Predicted Closing Linepack placed out of the indiference linepack level.</v>
      </c>
    </row>
    <row r="15" spans="1:9" s="15" customFormat="1" ht="14.25" x14ac:dyDescent="0.2">
      <c r="B15" s="118">
        <v>45665</v>
      </c>
      <c r="C15" s="13" t="str">
        <f t="shared" si="0"/>
        <v/>
      </c>
      <c r="D15" s="14" t="s">
        <v>46</v>
      </c>
      <c r="E15" s="23" t="s">
        <v>46</v>
      </c>
      <c r="F15" s="23" t="s">
        <v>46</v>
      </c>
      <c r="G15" s="23" t="s">
        <v>46</v>
      </c>
      <c r="H15" s="23" t="s">
        <v>46</v>
      </c>
      <c r="I15" s="119" t="str">
        <f t="shared" si="1"/>
        <v/>
      </c>
    </row>
    <row r="16" spans="1:9" s="15" customFormat="1" ht="14.25" x14ac:dyDescent="0.2">
      <c r="B16" s="118">
        <v>45666</v>
      </c>
      <c r="C16" s="13" t="str">
        <f t="shared" si="0"/>
        <v/>
      </c>
      <c r="D16" s="14" t="s">
        <v>46</v>
      </c>
      <c r="E16" s="23" t="s">
        <v>46</v>
      </c>
      <c r="F16" s="23" t="s">
        <v>46</v>
      </c>
      <c r="G16" s="23" t="s">
        <v>46</v>
      </c>
      <c r="H16" s="23" t="s">
        <v>46</v>
      </c>
      <c r="I16" s="119" t="str">
        <f t="shared" si="1"/>
        <v/>
      </c>
    </row>
    <row r="17" spans="2:9" s="15" customFormat="1" ht="40.5" customHeight="1" x14ac:dyDescent="0.2">
      <c r="B17" s="118">
        <v>45667</v>
      </c>
      <c r="C17" s="13" t="str">
        <f t="shared" si="0"/>
        <v>VENTA
SELL</v>
      </c>
      <c r="D17" s="14">
        <v>-15000</v>
      </c>
      <c r="E17" s="23">
        <v>-667081.09</v>
      </c>
      <c r="F17" s="23">
        <v>44.472072666666662</v>
      </c>
      <c r="G17" s="23">
        <v>44.4</v>
      </c>
      <c r="H17" s="23">
        <v>44.55</v>
      </c>
      <c r="I17" s="119" t="str">
        <f t="shared" si="1"/>
        <v>Volumen de Gas final previsto fuera de la banda de indiferencia.
Predicted Closing Linepack placed out of the indiference linepack level.</v>
      </c>
    </row>
    <row r="18" spans="2:9" s="15" customFormat="1" ht="42" customHeight="1" x14ac:dyDescent="0.2">
      <c r="B18" s="118">
        <v>45668</v>
      </c>
      <c r="C18" s="13" t="str">
        <f t="shared" si="0"/>
        <v>VENTA
SELL</v>
      </c>
      <c r="D18" s="14">
        <v>-42697</v>
      </c>
      <c r="E18" s="23">
        <v>-1930968</v>
      </c>
      <c r="F18" s="23">
        <v>45.224910415251657</v>
      </c>
      <c r="G18" s="23">
        <v>44.41</v>
      </c>
      <c r="H18" s="23">
        <v>45.9</v>
      </c>
      <c r="I18" s="119" t="str">
        <f t="shared" si="1"/>
        <v>Volumen de Gas final previsto fuera de la banda de indiferencia.
Predicted Closing Linepack placed out of the indiference linepack level.</v>
      </c>
    </row>
    <row r="19" spans="2:9" s="15" customFormat="1" ht="14.25" x14ac:dyDescent="0.2">
      <c r="B19" s="118">
        <v>45669</v>
      </c>
      <c r="C19" s="13" t="str">
        <f t="shared" si="0"/>
        <v/>
      </c>
      <c r="D19" s="14" t="s">
        <v>46</v>
      </c>
      <c r="E19" s="23" t="s">
        <v>46</v>
      </c>
      <c r="F19" s="23" t="s">
        <v>46</v>
      </c>
      <c r="G19" s="23" t="s">
        <v>46</v>
      </c>
      <c r="H19" s="23" t="s">
        <v>46</v>
      </c>
      <c r="I19" s="119" t="str">
        <f t="shared" si="1"/>
        <v/>
      </c>
    </row>
    <row r="20" spans="2:9" s="15" customFormat="1" ht="14.25" x14ac:dyDescent="0.2">
      <c r="B20" s="118">
        <v>45670</v>
      </c>
      <c r="C20" s="13" t="str">
        <f t="shared" si="0"/>
        <v/>
      </c>
      <c r="D20" s="14" t="s">
        <v>46</v>
      </c>
      <c r="E20" s="23" t="s">
        <v>46</v>
      </c>
      <c r="F20" s="23" t="s">
        <v>46</v>
      </c>
      <c r="G20" s="23" t="s">
        <v>46</v>
      </c>
      <c r="H20" s="23" t="s">
        <v>46</v>
      </c>
      <c r="I20" s="119" t="str">
        <f t="shared" si="1"/>
        <v/>
      </c>
    </row>
    <row r="21" spans="2:9" s="15" customFormat="1" ht="14.25" x14ac:dyDescent="0.2">
      <c r="B21" s="118">
        <v>45671</v>
      </c>
      <c r="C21" s="13" t="str">
        <f t="shared" si="0"/>
        <v/>
      </c>
      <c r="D21" s="14" t="s">
        <v>46</v>
      </c>
      <c r="E21" s="23" t="s">
        <v>46</v>
      </c>
      <c r="F21" s="23" t="s">
        <v>46</v>
      </c>
      <c r="G21" s="23" t="s">
        <v>46</v>
      </c>
      <c r="H21" s="23" t="s">
        <v>46</v>
      </c>
      <c r="I21" s="119" t="str">
        <f t="shared" si="1"/>
        <v/>
      </c>
    </row>
    <row r="22" spans="2:9" s="15" customFormat="1" ht="44.25" customHeight="1" x14ac:dyDescent="0.2">
      <c r="B22" s="118">
        <v>45672</v>
      </c>
      <c r="C22" s="13" t="str">
        <f t="shared" si="0"/>
        <v>COMPRA
PURCHASE</v>
      </c>
      <c r="D22" s="14">
        <v>31000</v>
      </c>
      <c r="E22" s="23">
        <v>1479925.1500000001</v>
      </c>
      <c r="F22" s="23">
        <v>47.739520967741939</v>
      </c>
      <c r="G22" s="23">
        <v>47.5</v>
      </c>
      <c r="H22" s="23">
        <v>48.65</v>
      </c>
      <c r="I22" s="119" t="str">
        <f t="shared" si="1"/>
        <v>Volumen de Gas final previsto fuera de la banda de indiferencia.
Predicted Closing Linepack placed out of the indiference linepack level.</v>
      </c>
    </row>
    <row r="23" spans="2:9" s="15" customFormat="1" ht="14.25" x14ac:dyDescent="0.2">
      <c r="B23" s="118">
        <v>45673</v>
      </c>
      <c r="C23" s="13" t="str">
        <f t="shared" si="0"/>
        <v/>
      </c>
      <c r="D23" s="14" t="s">
        <v>46</v>
      </c>
      <c r="E23" s="23" t="s">
        <v>46</v>
      </c>
      <c r="F23" s="23" t="s">
        <v>46</v>
      </c>
      <c r="G23" s="23" t="s">
        <v>46</v>
      </c>
      <c r="H23" s="23" t="s">
        <v>46</v>
      </c>
      <c r="I23" s="119" t="str">
        <f t="shared" si="1"/>
        <v/>
      </c>
    </row>
    <row r="24" spans="2:9" s="15" customFormat="1" ht="14.25" x14ac:dyDescent="0.2">
      <c r="B24" s="118">
        <v>45674</v>
      </c>
      <c r="C24" s="13" t="str">
        <f t="shared" si="0"/>
        <v/>
      </c>
      <c r="D24" s="14" t="s">
        <v>46</v>
      </c>
      <c r="E24" s="23" t="s">
        <v>46</v>
      </c>
      <c r="F24" s="23" t="s">
        <v>46</v>
      </c>
      <c r="G24" s="23" t="s">
        <v>46</v>
      </c>
      <c r="H24" s="23" t="s">
        <v>46</v>
      </c>
      <c r="I24" s="119" t="str">
        <f t="shared" si="1"/>
        <v/>
      </c>
    </row>
    <row r="25" spans="2:9" s="15" customFormat="1" ht="14.25" x14ac:dyDescent="0.2">
      <c r="B25" s="118">
        <v>45675</v>
      </c>
      <c r="C25" s="13" t="str">
        <f t="shared" si="0"/>
        <v/>
      </c>
      <c r="D25" s="14" t="s">
        <v>46</v>
      </c>
      <c r="E25" s="23" t="s">
        <v>46</v>
      </c>
      <c r="F25" s="23" t="s">
        <v>46</v>
      </c>
      <c r="G25" s="23" t="s">
        <v>46</v>
      </c>
      <c r="H25" s="23" t="s">
        <v>46</v>
      </c>
      <c r="I25" s="119" t="str">
        <f t="shared" si="1"/>
        <v/>
      </c>
    </row>
    <row r="26" spans="2:9" s="15" customFormat="1" ht="14.25" x14ac:dyDescent="0.2">
      <c r="B26" s="118">
        <v>45676</v>
      </c>
      <c r="C26" s="13" t="str">
        <f t="shared" si="0"/>
        <v/>
      </c>
      <c r="D26" s="14" t="s">
        <v>46</v>
      </c>
      <c r="E26" s="23" t="s">
        <v>46</v>
      </c>
      <c r="F26" s="23" t="s">
        <v>46</v>
      </c>
      <c r="G26" s="23" t="s">
        <v>46</v>
      </c>
      <c r="H26" s="23" t="s">
        <v>46</v>
      </c>
      <c r="I26" s="119" t="str">
        <f t="shared" si="1"/>
        <v/>
      </c>
    </row>
    <row r="27" spans="2:9" s="15" customFormat="1" ht="14.25" x14ac:dyDescent="0.2">
      <c r="B27" s="118">
        <v>45677</v>
      </c>
      <c r="C27" s="13" t="str">
        <f t="shared" si="0"/>
        <v/>
      </c>
      <c r="D27" s="14" t="s">
        <v>46</v>
      </c>
      <c r="E27" s="23" t="s">
        <v>46</v>
      </c>
      <c r="F27" s="23" t="s">
        <v>46</v>
      </c>
      <c r="G27" s="23" t="s">
        <v>46</v>
      </c>
      <c r="H27" s="23" t="s">
        <v>46</v>
      </c>
      <c r="I27" s="119" t="str">
        <f t="shared" si="1"/>
        <v/>
      </c>
    </row>
    <row r="28" spans="2:9" s="15" customFormat="1" ht="49.5" customHeight="1" x14ac:dyDescent="0.2">
      <c r="B28" s="118">
        <v>45678</v>
      </c>
      <c r="C28" s="13" t="str">
        <f t="shared" si="0"/>
        <v>COMPRA
PURCHASE</v>
      </c>
      <c r="D28" s="14">
        <v>41764</v>
      </c>
      <c r="E28" s="23">
        <v>2054979.55</v>
      </c>
      <c r="F28" s="23">
        <v>49.204567330715449</v>
      </c>
      <c r="G28" s="23">
        <v>48.78</v>
      </c>
      <c r="H28" s="23">
        <v>49.86</v>
      </c>
      <c r="I28" s="119" t="str">
        <f t="shared" si="1"/>
        <v>Volumen de Gas final previsto fuera de la banda de indiferencia.
Predicted Closing Linepack placed out of the indiference linepack level.</v>
      </c>
    </row>
    <row r="29" spans="2:9" s="15" customFormat="1" ht="14.25" x14ac:dyDescent="0.2">
      <c r="B29" s="118">
        <v>45679</v>
      </c>
      <c r="C29" s="13" t="str">
        <f t="shared" si="0"/>
        <v/>
      </c>
      <c r="D29" s="14" t="s">
        <v>46</v>
      </c>
      <c r="E29" s="23" t="s">
        <v>46</v>
      </c>
      <c r="F29" s="23" t="s">
        <v>46</v>
      </c>
      <c r="G29" s="23" t="s">
        <v>46</v>
      </c>
      <c r="H29" s="23" t="s">
        <v>46</v>
      </c>
      <c r="I29" s="119" t="str">
        <f t="shared" si="1"/>
        <v/>
      </c>
    </row>
    <row r="30" spans="2:9" s="15" customFormat="1" ht="28.5" x14ac:dyDescent="0.2">
      <c r="B30" s="118">
        <v>45680</v>
      </c>
      <c r="C30" s="13" t="str">
        <f t="shared" si="0"/>
        <v>VENTA
SELL</v>
      </c>
      <c r="D30" s="14">
        <v>-60000</v>
      </c>
      <c r="E30" s="23">
        <v>-2906096.8</v>
      </c>
      <c r="F30" s="23">
        <v>48.434946666666661</v>
      </c>
      <c r="G30" s="23">
        <v>48</v>
      </c>
      <c r="H30" s="23">
        <v>48.75</v>
      </c>
      <c r="I30" s="119" t="str">
        <f t="shared" si="1"/>
        <v>Volumen de Gas final previsto fuera de la banda de indiferencia.
Predicted Closing Linepack placed out of the indiference linepack level.</v>
      </c>
    </row>
    <row r="31" spans="2:9" s="15" customFormat="1" ht="28.5" x14ac:dyDescent="0.2">
      <c r="B31" s="118">
        <v>45681</v>
      </c>
      <c r="C31" s="13" t="str">
        <f t="shared" si="0"/>
        <v>VENTA
SELL</v>
      </c>
      <c r="D31" s="14">
        <v>-25440</v>
      </c>
      <c r="E31" s="23">
        <v>-1214409.1499999999</v>
      </c>
      <c r="F31" s="23">
        <v>47.736208726415093</v>
      </c>
      <c r="G31" s="23">
        <v>47.2</v>
      </c>
      <c r="H31" s="23">
        <v>48</v>
      </c>
      <c r="I31" s="119" t="str">
        <f t="shared" si="1"/>
        <v>Volumen de Gas final previsto fuera de la banda de indiferencia.
Predicted Closing Linepack placed out of the indiference linepack level.</v>
      </c>
    </row>
    <row r="32" spans="2:9" s="15" customFormat="1" ht="28.5" x14ac:dyDescent="0.2">
      <c r="B32" s="118">
        <v>45682</v>
      </c>
      <c r="C32" s="13" t="str">
        <f t="shared" si="0"/>
        <v>VENTA
SELL</v>
      </c>
      <c r="D32" s="14">
        <v>-64037</v>
      </c>
      <c r="E32" s="23">
        <v>-2990320.93</v>
      </c>
      <c r="F32" s="23">
        <v>46.696767962271814</v>
      </c>
      <c r="G32" s="23">
        <v>45.75</v>
      </c>
      <c r="H32" s="23">
        <v>47.56</v>
      </c>
      <c r="I32" s="119" t="str">
        <f t="shared" si="1"/>
        <v>Volumen de Gas final previsto fuera de la banda de indiferencia.
Predicted Closing Linepack placed out of the indiference linepack level.</v>
      </c>
    </row>
    <row r="33" spans="2:9" s="15" customFormat="1" ht="14.25" x14ac:dyDescent="0.2">
      <c r="B33" s="118">
        <v>45683</v>
      </c>
      <c r="C33" s="13" t="str">
        <f t="shared" si="0"/>
        <v/>
      </c>
      <c r="D33" s="14" t="s">
        <v>46</v>
      </c>
      <c r="E33" s="23" t="s">
        <v>46</v>
      </c>
      <c r="F33" s="23" t="s">
        <v>46</v>
      </c>
      <c r="G33" s="23" t="s">
        <v>46</v>
      </c>
      <c r="H33" s="23" t="s">
        <v>46</v>
      </c>
      <c r="I33" s="119" t="str">
        <f t="shared" si="1"/>
        <v/>
      </c>
    </row>
    <row r="34" spans="2:9" s="15" customFormat="1" ht="50.45" customHeight="1" x14ac:dyDescent="0.2">
      <c r="B34" s="118">
        <v>45684</v>
      </c>
      <c r="C34" s="13" t="str">
        <f t="shared" si="0"/>
        <v>VENTA
SELL</v>
      </c>
      <c r="D34" s="14">
        <v>-46000</v>
      </c>
      <c r="E34" s="23">
        <v>-2142135.59</v>
      </c>
      <c r="F34" s="23">
        <v>46.568164999999993</v>
      </c>
      <c r="G34" s="23">
        <v>45.5</v>
      </c>
      <c r="H34" s="23">
        <v>47.7</v>
      </c>
      <c r="I34" s="119" t="str">
        <f t="shared" si="1"/>
        <v>Volumen de Gas final previsto fuera de la banda de indiferencia.
Predicted Closing Linepack placed out of the indiference linepack level.</v>
      </c>
    </row>
    <row r="35" spans="2:9" s="15" customFormat="1" ht="14.25" x14ac:dyDescent="0.2">
      <c r="B35" s="118">
        <v>45685</v>
      </c>
      <c r="C35" s="13" t="str">
        <f t="shared" si="0"/>
        <v/>
      </c>
      <c r="D35" s="14" t="s">
        <v>46</v>
      </c>
      <c r="E35" s="23" t="s">
        <v>46</v>
      </c>
      <c r="F35" s="23" t="s">
        <v>46</v>
      </c>
      <c r="G35" s="23" t="s">
        <v>46</v>
      </c>
      <c r="H35" s="23" t="s">
        <v>46</v>
      </c>
      <c r="I35" s="119" t="str">
        <f t="shared" si="1"/>
        <v/>
      </c>
    </row>
    <row r="36" spans="2:9" s="15" customFormat="1" ht="14.25" x14ac:dyDescent="0.2">
      <c r="B36" s="118">
        <v>45686</v>
      </c>
      <c r="C36" s="13" t="str">
        <f t="shared" si="0"/>
        <v/>
      </c>
      <c r="D36" s="14" t="s">
        <v>46</v>
      </c>
      <c r="E36" s="23" t="s">
        <v>46</v>
      </c>
      <c r="F36" s="23" t="s">
        <v>46</v>
      </c>
      <c r="G36" s="23" t="s">
        <v>46</v>
      </c>
      <c r="H36" s="23" t="s">
        <v>46</v>
      </c>
      <c r="I36" s="119" t="str">
        <f t="shared" si="1"/>
        <v/>
      </c>
    </row>
    <row r="37" spans="2:9" s="15" customFormat="1" ht="39.75" customHeight="1" x14ac:dyDescent="0.2">
      <c r="B37" s="118">
        <v>45687</v>
      </c>
      <c r="C37" s="13" t="str">
        <f t="shared" si="0"/>
        <v>COMPRA
PURCHASE</v>
      </c>
      <c r="D37" s="14">
        <v>50000</v>
      </c>
      <c r="E37" s="23">
        <v>2571334.2700000005</v>
      </c>
      <c r="F37" s="23">
        <v>51.426685400000011</v>
      </c>
      <c r="G37" s="23">
        <v>50.42</v>
      </c>
      <c r="H37" s="23">
        <v>52</v>
      </c>
      <c r="I37" s="119" t="str">
        <f t="shared" si="1"/>
        <v>Volumen de Gas final previsto fuera de la banda de indiferencia.
Predicted Closing Linepack placed out of the indiference linepack level.</v>
      </c>
    </row>
    <row r="38" spans="2:9" s="15" customFormat="1" ht="14.25" x14ac:dyDescent="0.2">
      <c r="B38" s="118">
        <v>45688</v>
      </c>
      <c r="C38" s="13" t="str">
        <f t="shared" si="0"/>
        <v/>
      </c>
      <c r="D38" s="14" t="s">
        <v>46</v>
      </c>
      <c r="E38" s="23" t="s">
        <v>46</v>
      </c>
      <c r="F38" s="23" t="s">
        <v>46</v>
      </c>
      <c r="G38" s="23" t="s">
        <v>46</v>
      </c>
      <c r="H38" s="23" t="s">
        <v>46</v>
      </c>
      <c r="I38" s="119" t="str">
        <f t="shared" si="1"/>
        <v/>
      </c>
    </row>
    <row r="39" spans="2:9" s="15" customFormat="1" ht="14.25" x14ac:dyDescent="0.2">
      <c r="B39" s="118">
        <v>45689</v>
      </c>
      <c r="C39" s="13" t="str">
        <f t="shared" si="0"/>
        <v/>
      </c>
      <c r="D39" s="14" t="s">
        <v>46</v>
      </c>
      <c r="E39" s="23" t="s">
        <v>46</v>
      </c>
      <c r="F39" s="23" t="s">
        <v>46</v>
      </c>
      <c r="G39" s="23" t="s">
        <v>46</v>
      </c>
      <c r="H39" s="23" t="s">
        <v>46</v>
      </c>
      <c r="I39" s="119" t="str">
        <f t="shared" si="1"/>
        <v/>
      </c>
    </row>
    <row r="40" spans="2:9" s="16" customFormat="1" ht="14.25" x14ac:dyDescent="0.2">
      <c r="B40" s="118">
        <v>45690</v>
      </c>
      <c r="C40" s="13" t="str">
        <f t="shared" si="0"/>
        <v/>
      </c>
      <c r="D40" s="14" t="s">
        <v>46</v>
      </c>
      <c r="E40" s="23" t="s">
        <v>46</v>
      </c>
      <c r="F40" s="23" t="s">
        <v>46</v>
      </c>
      <c r="G40" s="23" t="s">
        <v>46</v>
      </c>
      <c r="H40" s="23" t="s">
        <v>46</v>
      </c>
      <c r="I40" s="119" t="str">
        <f t="shared" si="1"/>
        <v/>
      </c>
    </row>
    <row r="41" spans="2:9" s="15" customFormat="1" ht="21.6" customHeight="1" x14ac:dyDescent="0.2">
      <c r="B41" s="118">
        <v>45691</v>
      </c>
      <c r="C41" s="13" t="str">
        <f t="shared" si="0"/>
        <v/>
      </c>
      <c r="D41" s="14" t="s">
        <v>46</v>
      </c>
      <c r="E41" s="23" t="s">
        <v>46</v>
      </c>
      <c r="F41" s="23" t="s">
        <v>46</v>
      </c>
      <c r="G41" s="23" t="s">
        <v>46</v>
      </c>
      <c r="H41" s="23" t="s">
        <v>46</v>
      </c>
      <c r="I41" s="119" t="str">
        <f t="shared" si="1"/>
        <v/>
      </c>
    </row>
    <row r="42" spans="2:9" s="15" customFormat="1" ht="34.700000000000003" customHeight="1" x14ac:dyDescent="0.2">
      <c r="B42" s="118">
        <v>45692</v>
      </c>
      <c r="C42" s="13" t="str">
        <f t="shared" si="0"/>
        <v>COMPRA
PURCHASE</v>
      </c>
      <c r="D42" s="14">
        <v>50000</v>
      </c>
      <c r="E42" s="23">
        <v>2630220.5999999996</v>
      </c>
      <c r="F42" s="23">
        <v>52.604411999999989</v>
      </c>
      <c r="G42" s="23">
        <v>51.88</v>
      </c>
      <c r="H42" s="23">
        <v>52.9</v>
      </c>
      <c r="I42" s="119" t="str">
        <f t="shared" si="1"/>
        <v>Volumen de Gas final previsto fuera de la banda de indiferencia.
Predicted Closing Linepack placed out of the indiference linepack level.</v>
      </c>
    </row>
    <row r="43" spans="2:9" s="17" customFormat="1" ht="14.25" x14ac:dyDescent="0.2">
      <c r="B43" s="118">
        <v>45693</v>
      </c>
      <c r="C43" s="13" t="str">
        <f t="shared" si="0"/>
        <v/>
      </c>
      <c r="D43" s="14" t="s">
        <v>46</v>
      </c>
      <c r="E43" s="23" t="s">
        <v>46</v>
      </c>
      <c r="F43" s="23" t="s">
        <v>46</v>
      </c>
      <c r="G43" s="23" t="s">
        <v>46</v>
      </c>
      <c r="H43" s="23" t="s">
        <v>46</v>
      </c>
      <c r="I43" s="119" t="str">
        <f t="shared" si="1"/>
        <v/>
      </c>
    </row>
    <row r="44" spans="2:9" s="15" customFormat="1" ht="14.25" x14ac:dyDescent="0.2">
      <c r="B44" s="118">
        <v>45694</v>
      </c>
      <c r="C44" s="13" t="str">
        <f t="shared" si="0"/>
        <v/>
      </c>
      <c r="D44" s="14" t="s">
        <v>46</v>
      </c>
      <c r="E44" s="23" t="s">
        <v>46</v>
      </c>
      <c r="F44" s="23" t="s">
        <v>46</v>
      </c>
      <c r="G44" s="23" t="s">
        <v>46</v>
      </c>
      <c r="H44" s="23" t="s">
        <v>46</v>
      </c>
      <c r="I44" s="119" t="str">
        <f t="shared" si="1"/>
        <v/>
      </c>
    </row>
    <row r="45" spans="2:9" s="15" customFormat="1" ht="14.25" x14ac:dyDescent="0.2">
      <c r="B45" s="118">
        <v>45695</v>
      </c>
      <c r="C45" s="13" t="str">
        <f t="shared" si="0"/>
        <v/>
      </c>
      <c r="D45" s="14" t="s">
        <v>46</v>
      </c>
      <c r="E45" s="23" t="s">
        <v>46</v>
      </c>
      <c r="F45" s="23" t="s">
        <v>46</v>
      </c>
      <c r="G45" s="23" t="s">
        <v>46</v>
      </c>
      <c r="H45" s="23" t="s">
        <v>46</v>
      </c>
      <c r="I45" s="119" t="str">
        <f t="shared" si="1"/>
        <v/>
      </c>
    </row>
    <row r="46" spans="2:9" s="15" customFormat="1" ht="14.25" x14ac:dyDescent="0.2">
      <c r="B46" s="118">
        <v>45696</v>
      </c>
      <c r="C46" s="13" t="str">
        <f t="shared" si="0"/>
        <v/>
      </c>
      <c r="D46" s="14" t="s">
        <v>46</v>
      </c>
      <c r="E46" s="23" t="s">
        <v>46</v>
      </c>
      <c r="F46" s="23" t="s">
        <v>46</v>
      </c>
      <c r="G46" s="23" t="s">
        <v>46</v>
      </c>
      <c r="H46" s="23" t="s">
        <v>46</v>
      </c>
      <c r="I46" s="119" t="str">
        <f t="shared" si="1"/>
        <v/>
      </c>
    </row>
    <row r="47" spans="2:9" s="15" customFormat="1" ht="36" customHeight="1" x14ac:dyDescent="0.2">
      <c r="B47" s="118">
        <v>45697</v>
      </c>
      <c r="C47" s="13" t="str">
        <f t="shared" si="0"/>
        <v>COMPRA
PURCHASE</v>
      </c>
      <c r="D47" s="14">
        <v>26000</v>
      </c>
      <c r="E47" s="23">
        <v>1450370.9999999998</v>
      </c>
      <c r="F47" s="23">
        <v>55.783499999999989</v>
      </c>
      <c r="G47" s="23">
        <v>55.5</v>
      </c>
      <c r="H47" s="23">
        <v>56</v>
      </c>
      <c r="I47" s="119" t="str">
        <f t="shared" si="1"/>
        <v>Volumen de Gas final previsto fuera de la banda de indiferencia.
Predicted Closing Linepack placed out of the indiference linepack level.</v>
      </c>
    </row>
    <row r="48" spans="2:9" s="15" customFormat="1" ht="14.25" x14ac:dyDescent="0.2">
      <c r="B48" s="118">
        <v>45698</v>
      </c>
      <c r="C48" s="13" t="str">
        <f t="shared" si="0"/>
        <v/>
      </c>
      <c r="D48" s="14" t="s">
        <v>46</v>
      </c>
      <c r="E48" s="23" t="s">
        <v>46</v>
      </c>
      <c r="F48" s="23" t="s">
        <v>46</v>
      </c>
      <c r="G48" s="23" t="s">
        <v>46</v>
      </c>
      <c r="H48" s="23" t="s">
        <v>46</v>
      </c>
      <c r="I48" s="119" t="str">
        <f t="shared" si="1"/>
        <v/>
      </c>
    </row>
    <row r="49" spans="1:9" s="15" customFormat="1" ht="14.25" x14ac:dyDescent="0.2">
      <c r="A49" s="18"/>
      <c r="B49" s="118">
        <v>45699</v>
      </c>
      <c r="C49" s="13" t="str">
        <f t="shared" si="0"/>
        <v/>
      </c>
      <c r="D49" s="14" t="s">
        <v>46</v>
      </c>
      <c r="E49" s="23" t="s">
        <v>46</v>
      </c>
      <c r="F49" s="23" t="s">
        <v>46</v>
      </c>
      <c r="G49" s="23" t="s">
        <v>46</v>
      </c>
      <c r="H49" s="23" t="s">
        <v>46</v>
      </c>
      <c r="I49" s="119" t="str">
        <f t="shared" si="1"/>
        <v/>
      </c>
    </row>
    <row r="50" spans="1:9" s="15" customFormat="1" ht="36" customHeight="1" x14ac:dyDescent="0.2">
      <c r="B50" s="118">
        <v>45700</v>
      </c>
      <c r="C50" s="13" t="str">
        <f t="shared" si="0"/>
        <v>VENTA
SELL</v>
      </c>
      <c r="D50" s="14">
        <v>-47663</v>
      </c>
      <c r="E50" s="23">
        <v>-2631338.71</v>
      </c>
      <c r="F50" s="23">
        <v>55.207156704361871</v>
      </c>
      <c r="G50" s="23">
        <v>54.6</v>
      </c>
      <c r="H50" s="23">
        <v>56</v>
      </c>
      <c r="I50" s="119" t="str">
        <f t="shared" si="1"/>
        <v>Volumen de Gas final previsto fuera de la banda de indiferencia.
Predicted Closing Linepack placed out of the indiference linepack level.</v>
      </c>
    </row>
    <row r="51" spans="1:9" s="15" customFormat="1" ht="14.25" x14ac:dyDescent="0.2">
      <c r="B51" s="118">
        <v>45701</v>
      </c>
      <c r="C51" s="13" t="str">
        <f t="shared" si="0"/>
        <v/>
      </c>
      <c r="D51" s="14" t="s">
        <v>46</v>
      </c>
      <c r="E51" s="23" t="s">
        <v>46</v>
      </c>
      <c r="F51" s="23" t="s">
        <v>46</v>
      </c>
      <c r="G51" s="23" t="s">
        <v>46</v>
      </c>
      <c r="H51" s="23" t="s">
        <v>46</v>
      </c>
      <c r="I51" s="119" t="str">
        <f t="shared" si="1"/>
        <v/>
      </c>
    </row>
    <row r="52" spans="1:9" s="15" customFormat="1" ht="52.5" customHeight="1" x14ac:dyDescent="0.2">
      <c r="B52" s="118">
        <v>45702</v>
      </c>
      <c r="C52" s="13" t="str">
        <f t="shared" si="0"/>
        <v>VENTA
SELL</v>
      </c>
      <c r="D52" s="14">
        <v>-40000</v>
      </c>
      <c r="E52" s="23">
        <v>-1944677.46</v>
      </c>
      <c r="F52" s="23">
        <v>48.616936500000001</v>
      </c>
      <c r="G52" s="23">
        <v>47.9</v>
      </c>
      <c r="H52" s="23">
        <v>50.15</v>
      </c>
      <c r="I52" s="119" t="str">
        <f t="shared" si="1"/>
        <v>Volumen de Gas final previsto fuera de la banda de indiferencia.
Predicted Closing Linepack placed out of the indiference linepack level.</v>
      </c>
    </row>
    <row r="53" spans="1:9" s="15" customFormat="1" ht="43.5" customHeight="1" x14ac:dyDescent="0.2">
      <c r="B53" s="118">
        <v>45703</v>
      </c>
      <c r="C53" s="13" t="str">
        <f t="shared" si="0"/>
        <v>VENTA
SELL</v>
      </c>
      <c r="D53" s="14">
        <v>-40026</v>
      </c>
      <c r="E53" s="23">
        <v>-1981931.96</v>
      </c>
      <c r="F53" s="23">
        <v>49.516113526207967</v>
      </c>
      <c r="G53" s="23">
        <v>49.31</v>
      </c>
      <c r="H53" s="23">
        <v>51.23</v>
      </c>
      <c r="I53" s="119" t="str">
        <f t="shared" si="1"/>
        <v>Volumen de Gas final previsto fuera de la banda de indiferencia.
Predicted Closing Linepack placed out of the indiference linepack level.</v>
      </c>
    </row>
    <row r="54" spans="1:9" s="15" customFormat="1" ht="43.5" customHeight="1" x14ac:dyDescent="0.2">
      <c r="B54" s="118">
        <v>45704</v>
      </c>
      <c r="C54" s="13" t="str">
        <f t="shared" si="0"/>
        <v>VENTA
SELL</v>
      </c>
      <c r="D54" s="14">
        <v>-46808</v>
      </c>
      <c r="E54" s="23">
        <v>-2353282.1</v>
      </c>
      <c r="F54" s="23">
        <v>50.2752115023073</v>
      </c>
      <c r="G54" s="23">
        <v>50.1</v>
      </c>
      <c r="H54" s="23">
        <v>51</v>
      </c>
      <c r="I54" s="119" t="str">
        <f t="shared" si="1"/>
        <v>Volumen de Gas final previsto fuera de la banda de indiferencia.
Predicted Closing Linepack placed out of the indiference linepack level.</v>
      </c>
    </row>
    <row r="55" spans="1:9" s="15" customFormat="1" ht="14.25" x14ac:dyDescent="0.2">
      <c r="B55" s="118">
        <v>45705</v>
      </c>
      <c r="C55" s="13" t="str">
        <f t="shared" si="0"/>
        <v/>
      </c>
      <c r="D55" s="14" t="s">
        <v>46</v>
      </c>
      <c r="E55" s="23" t="s">
        <v>46</v>
      </c>
      <c r="F55" s="23" t="s">
        <v>46</v>
      </c>
      <c r="G55" s="23" t="s">
        <v>46</v>
      </c>
      <c r="H55" s="23" t="s">
        <v>46</v>
      </c>
      <c r="I55" s="119" t="str">
        <f t="shared" si="1"/>
        <v/>
      </c>
    </row>
    <row r="56" spans="1:9" s="15" customFormat="1" ht="14.25" x14ac:dyDescent="0.2">
      <c r="B56" s="118">
        <v>45706</v>
      </c>
      <c r="C56" s="13" t="str">
        <f t="shared" si="0"/>
        <v/>
      </c>
      <c r="D56" s="14" t="s">
        <v>46</v>
      </c>
      <c r="E56" s="23" t="s">
        <v>46</v>
      </c>
      <c r="F56" s="23" t="s">
        <v>46</v>
      </c>
      <c r="G56" s="23" t="s">
        <v>46</v>
      </c>
      <c r="H56" s="23" t="s">
        <v>46</v>
      </c>
      <c r="I56" s="119" t="str">
        <f t="shared" si="1"/>
        <v/>
      </c>
    </row>
    <row r="57" spans="1:9" s="15" customFormat="1" ht="14.25" x14ac:dyDescent="0.2">
      <c r="B57" s="118">
        <v>45707</v>
      </c>
      <c r="C57" s="13" t="str">
        <f t="shared" si="0"/>
        <v/>
      </c>
      <c r="D57" s="14" t="s">
        <v>46</v>
      </c>
      <c r="E57" s="23" t="s">
        <v>46</v>
      </c>
      <c r="F57" s="23" t="s">
        <v>46</v>
      </c>
      <c r="G57" s="23" t="s">
        <v>46</v>
      </c>
      <c r="H57" s="23" t="s">
        <v>46</v>
      </c>
      <c r="I57" s="119" t="str">
        <f t="shared" si="1"/>
        <v/>
      </c>
    </row>
    <row r="58" spans="1:9" s="15" customFormat="1" ht="39.6" customHeight="1" x14ac:dyDescent="0.2">
      <c r="B58" s="118">
        <v>45708</v>
      </c>
      <c r="C58" s="13" t="str">
        <f t="shared" si="0"/>
        <v>VENTA
SELL</v>
      </c>
      <c r="D58" s="14">
        <v>-25000</v>
      </c>
      <c r="E58" s="23">
        <v>-1171729.8899999999</v>
      </c>
      <c r="F58" s="23">
        <v>46.869195599999998</v>
      </c>
      <c r="G58" s="23">
        <v>46.8</v>
      </c>
      <c r="H58" s="23">
        <v>47.2</v>
      </c>
      <c r="I58" s="119" t="str">
        <f t="shared" si="1"/>
        <v>Volumen de Gas final previsto fuera de la banda de indiferencia.
Predicted Closing Linepack placed out of the indiference linepack level.</v>
      </c>
    </row>
    <row r="59" spans="1:9" s="15" customFormat="1" ht="14.25" x14ac:dyDescent="0.2">
      <c r="B59" s="118">
        <v>45709</v>
      </c>
      <c r="C59" s="13" t="str">
        <f t="shared" si="0"/>
        <v/>
      </c>
      <c r="D59" s="14" t="s">
        <v>46</v>
      </c>
      <c r="E59" s="23" t="s">
        <v>46</v>
      </c>
      <c r="F59" s="23" t="s">
        <v>46</v>
      </c>
      <c r="G59" s="23" t="s">
        <v>46</v>
      </c>
      <c r="H59" s="23" t="s">
        <v>46</v>
      </c>
      <c r="I59" s="119" t="str">
        <f t="shared" si="1"/>
        <v/>
      </c>
    </row>
    <row r="60" spans="1:9" s="15" customFormat="1" ht="38.1" customHeight="1" x14ac:dyDescent="0.2">
      <c r="B60" s="118">
        <v>45710</v>
      </c>
      <c r="C60" s="13" t="str">
        <f t="shared" si="0"/>
        <v>VENTA
SELL</v>
      </c>
      <c r="D60" s="14">
        <v>-34900</v>
      </c>
      <c r="E60" s="23">
        <v>-1567473.2</v>
      </c>
      <c r="F60" s="23">
        <v>44.913272206303724</v>
      </c>
      <c r="G60" s="23">
        <v>44.15</v>
      </c>
      <c r="H60" s="23">
        <v>45.35</v>
      </c>
      <c r="I60" s="119" t="str">
        <f t="shared" si="1"/>
        <v>Volumen de Gas final previsto fuera de la banda de indiferencia.
Predicted Closing Linepack placed out of the indiference linepack level.</v>
      </c>
    </row>
    <row r="61" spans="1:9" s="15" customFormat="1" ht="14.25" x14ac:dyDescent="0.2">
      <c r="B61" s="118">
        <v>45711</v>
      </c>
      <c r="C61" s="13" t="str">
        <f t="shared" si="0"/>
        <v/>
      </c>
      <c r="D61" s="14" t="s">
        <v>46</v>
      </c>
      <c r="E61" s="23" t="s">
        <v>46</v>
      </c>
      <c r="F61" s="23" t="s">
        <v>46</v>
      </c>
      <c r="G61" s="23" t="s">
        <v>46</v>
      </c>
      <c r="H61" s="23" t="s">
        <v>46</v>
      </c>
      <c r="I61" s="119" t="str">
        <f t="shared" si="1"/>
        <v/>
      </c>
    </row>
    <row r="62" spans="1:9" s="15" customFormat="1" ht="14.25" x14ac:dyDescent="0.2">
      <c r="B62" s="118">
        <v>45712</v>
      </c>
      <c r="C62" s="13" t="str">
        <f t="shared" si="0"/>
        <v/>
      </c>
      <c r="D62" s="14" t="s">
        <v>46</v>
      </c>
      <c r="E62" s="23" t="s">
        <v>46</v>
      </c>
      <c r="F62" s="23" t="s">
        <v>46</v>
      </c>
      <c r="G62" s="23" t="s">
        <v>46</v>
      </c>
      <c r="H62" s="23" t="s">
        <v>46</v>
      </c>
      <c r="I62" s="119" t="str">
        <f t="shared" si="1"/>
        <v/>
      </c>
    </row>
    <row r="63" spans="1:9" s="15" customFormat="1" ht="14.25" x14ac:dyDescent="0.2">
      <c r="B63" s="118">
        <v>45713</v>
      </c>
      <c r="C63" s="13" t="str">
        <f t="shared" si="0"/>
        <v/>
      </c>
      <c r="D63" s="14" t="s">
        <v>46</v>
      </c>
      <c r="E63" s="23" t="s">
        <v>46</v>
      </c>
      <c r="F63" s="23" t="s">
        <v>46</v>
      </c>
      <c r="G63" s="23" t="s">
        <v>46</v>
      </c>
      <c r="H63" s="23" t="s">
        <v>46</v>
      </c>
      <c r="I63" s="119" t="str">
        <f t="shared" si="1"/>
        <v/>
      </c>
    </row>
    <row r="64" spans="1:9" s="15" customFormat="1" ht="34.5" customHeight="1" x14ac:dyDescent="0.2">
      <c r="B64" s="118">
        <v>45714</v>
      </c>
      <c r="C64" s="13" t="str">
        <f t="shared" si="0"/>
        <v>COMPRA
PURCHASE</v>
      </c>
      <c r="D64" s="14">
        <v>25000</v>
      </c>
      <c r="E64" s="23">
        <v>1087462.1499999999</v>
      </c>
      <c r="F64" s="23">
        <v>43.498486</v>
      </c>
      <c r="G64" s="23">
        <v>42.6</v>
      </c>
      <c r="H64" s="23">
        <v>44.15</v>
      </c>
      <c r="I64" s="119" t="str">
        <f t="shared" si="1"/>
        <v>Volumen de Gas final previsto fuera de la banda de indiferencia.
Predicted Closing Linepack placed out of the indiference linepack level.</v>
      </c>
    </row>
    <row r="65" spans="2:9" s="15" customFormat="1" ht="14.25" x14ac:dyDescent="0.2">
      <c r="B65" s="118">
        <v>45715</v>
      </c>
      <c r="C65" s="13" t="str">
        <f t="shared" si="0"/>
        <v/>
      </c>
      <c r="D65" s="14" t="s">
        <v>46</v>
      </c>
      <c r="E65" s="23" t="s">
        <v>46</v>
      </c>
      <c r="F65" s="23" t="s">
        <v>46</v>
      </c>
      <c r="G65" s="23" t="s">
        <v>46</v>
      </c>
      <c r="H65" s="23" t="s">
        <v>46</v>
      </c>
      <c r="I65" s="119" t="str">
        <f t="shared" si="1"/>
        <v/>
      </c>
    </row>
    <row r="66" spans="2:9" s="15" customFormat="1" ht="14.25" x14ac:dyDescent="0.2">
      <c r="B66" s="118">
        <v>45716</v>
      </c>
      <c r="C66" s="13" t="str">
        <f t="shared" si="0"/>
        <v/>
      </c>
      <c r="D66" s="14" t="s">
        <v>46</v>
      </c>
      <c r="E66" s="23" t="s">
        <v>46</v>
      </c>
      <c r="F66" s="23" t="s">
        <v>46</v>
      </c>
      <c r="G66" s="23" t="s">
        <v>46</v>
      </c>
      <c r="H66" s="23" t="s">
        <v>46</v>
      </c>
      <c r="I66" s="119" t="str">
        <f t="shared" si="1"/>
        <v/>
      </c>
    </row>
    <row r="67" spans="2:9" s="15" customFormat="1" ht="14.25" x14ac:dyDescent="0.2">
      <c r="B67" s="118">
        <v>45717</v>
      </c>
      <c r="C67" s="13" t="str">
        <f t="shared" si="0"/>
        <v/>
      </c>
      <c r="D67" s="14" t="s">
        <v>46</v>
      </c>
      <c r="E67" s="23" t="s">
        <v>46</v>
      </c>
      <c r="F67" s="23" t="s">
        <v>46</v>
      </c>
      <c r="G67" s="23" t="s">
        <v>46</v>
      </c>
      <c r="H67" s="23" t="s">
        <v>46</v>
      </c>
      <c r="I67" s="119" t="str">
        <f t="shared" si="1"/>
        <v/>
      </c>
    </row>
    <row r="68" spans="2:9" s="15" customFormat="1" ht="14.25" x14ac:dyDescent="0.2">
      <c r="B68" s="118">
        <v>45718</v>
      </c>
      <c r="C68" s="13" t="str">
        <f t="shared" si="0"/>
        <v/>
      </c>
      <c r="D68" s="14" t="s">
        <v>46</v>
      </c>
      <c r="E68" s="23" t="s">
        <v>46</v>
      </c>
      <c r="F68" s="23" t="s">
        <v>46</v>
      </c>
      <c r="G68" s="23" t="s">
        <v>46</v>
      </c>
      <c r="H68" s="23" t="s">
        <v>46</v>
      </c>
      <c r="I68" s="119" t="str">
        <f t="shared" si="1"/>
        <v/>
      </c>
    </row>
    <row r="69" spans="2:9" s="15" customFormat="1" ht="33.75" customHeight="1" x14ac:dyDescent="0.2">
      <c r="B69" s="118">
        <v>45719</v>
      </c>
      <c r="C69" s="13" t="str">
        <f t="shared" si="0"/>
        <v>COMPRA
PURCHASE</v>
      </c>
      <c r="D69" s="14">
        <v>100003</v>
      </c>
      <c r="E69" s="23">
        <v>4760770.9099999983</v>
      </c>
      <c r="F69" s="23">
        <v>47.606280911572632</v>
      </c>
      <c r="G69" s="23">
        <v>46.3</v>
      </c>
      <c r="H69" s="23">
        <v>48.35</v>
      </c>
      <c r="I69" s="119" t="str">
        <f t="shared" si="1"/>
        <v>Volumen de Gas final previsto fuera de la banda de indiferencia.
Predicted Closing Linepack placed out of the indiference linepack level.</v>
      </c>
    </row>
    <row r="70" spans="2:9" s="15" customFormat="1" ht="14.25" x14ac:dyDescent="0.2">
      <c r="B70" s="118">
        <v>45720</v>
      </c>
      <c r="C70" s="13" t="str">
        <f t="shared" si="0"/>
        <v/>
      </c>
      <c r="D70" s="14" t="s">
        <v>46</v>
      </c>
      <c r="E70" s="23" t="s">
        <v>46</v>
      </c>
      <c r="F70" s="23" t="s">
        <v>46</v>
      </c>
      <c r="G70" s="23" t="s">
        <v>46</v>
      </c>
      <c r="H70" s="23" t="s">
        <v>46</v>
      </c>
      <c r="I70" s="119" t="str">
        <f t="shared" si="1"/>
        <v/>
      </c>
    </row>
    <row r="71" spans="2:9" s="15" customFormat="1" ht="14.25" x14ac:dyDescent="0.2">
      <c r="B71" s="118">
        <v>45721</v>
      </c>
      <c r="C71" s="13" t="str">
        <f t="shared" si="0"/>
        <v/>
      </c>
      <c r="D71" s="14" t="s">
        <v>46</v>
      </c>
      <c r="E71" s="23" t="s">
        <v>46</v>
      </c>
      <c r="F71" s="23" t="s">
        <v>46</v>
      </c>
      <c r="G71" s="23" t="s">
        <v>46</v>
      </c>
      <c r="H71" s="23" t="s">
        <v>46</v>
      </c>
      <c r="I71" s="119" t="str">
        <f t="shared" si="1"/>
        <v/>
      </c>
    </row>
    <row r="72" spans="2:9" s="15" customFormat="1" ht="14.25" x14ac:dyDescent="0.2">
      <c r="B72" s="118">
        <v>45722</v>
      </c>
      <c r="C72" s="13" t="str">
        <f t="shared" si="0"/>
        <v/>
      </c>
      <c r="D72" s="14" t="s">
        <v>46</v>
      </c>
      <c r="E72" s="23" t="s">
        <v>46</v>
      </c>
      <c r="F72" s="23" t="s">
        <v>46</v>
      </c>
      <c r="G72" s="23" t="s">
        <v>46</v>
      </c>
      <c r="H72" s="23" t="s">
        <v>46</v>
      </c>
      <c r="I72" s="119" t="str">
        <f t="shared" si="1"/>
        <v/>
      </c>
    </row>
    <row r="73" spans="2:9" s="15" customFormat="1" ht="14.25" x14ac:dyDescent="0.2">
      <c r="B73" s="118">
        <v>45723</v>
      </c>
      <c r="C73" s="13" t="str">
        <f t="shared" ref="C73:C136" si="2">IF(D73="","",IF(D73&gt;0,"COMPRA
PURCHASE","VENTA
SELL"))</f>
        <v/>
      </c>
      <c r="D73" s="14" t="s">
        <v>46</v>
      </c>
      <c r="E73" s="23" t="s">
        <v>46</v>
      </c>
      <c r="F73" s="23" t="s">
        <v>46</v>
      </c>
      <c r="G73" s="23" t="s">
        <v>46</v>
      </c>
      <c r="H73" s="23" t="s">
        <v>46</v>
      </c>
      <c r="I73" s="119" t="str">
        <f t="shared" ref="I73:I136" si="3">IF(C73="","","Volumen de Gas final previsto fuera de la banda de indiferencia.
Predicted Closing Linepack placed out of the indiference linepack level.")</f>
        <v/>
      </c>
    </row>
    <row r="74" spans="2:9" s="15" customFormat="1" ht="14.25" x14ac:dyDescent="0.2">
      <c r="B74" s="118">
        <v>45724</v>
      </c>
      <c r="C74" s="13" t="str">
        <f t="shared" si="2"/>
        <v/>
      </c>
      <c r="D74" s="14" t="s">
        <v>46</v>
      </c>
      <c r="E74" s="23" t="s">
        <v>46</v>
      </c>
      <c r="F74" s="23" t="s">
        <v>46</v>
      </c>
      <c r="G74" s="23" t="s">
        <v>46</v>
      </c>
      <c r="H74" s="23" t="s">
        <v>46</v>
      </c>
      <c r="I74" s="119" t="str">
        <f t="shared" si="3"/>
        <v/>
      </c>
    </row>
    <row r="75" spans="2:9" s="15" customFormat="1" ht="14.25" x14ac:dyDescent="0.2">
      <c r="B75" s="118">
        <v>45725</v>
      </c>
      <c r="C75" s="13" t="str">
        <f t="shared" si="2"/>
        <v/>
      </c>
      <c r="D75" s="14" t="s">
        <v>46</v>
      </c>
      <c r="E75" s="23" t="s">
        <v>46</v>
      </c>
      <c r="F75" s="23" t="s">
        <v>46</v>
      </c>
      <c r="G75" s="23" t="s">
        <v>46</v>
      </c>
      <c r="H75" s="23" t="s">
        <v>46</v>
      </c>
      <c r="I75" s="119" t="str">
        <f t="shared" si="3"/>
        <v/>
      </c>
    </row>
    <row r="76" spans="2:9" s="15" customFormat="1" ht="14.25" x14ac:dyDescent="0.2">
      <c r="B76" s="118">
        <v>45726</v>
      </c>
      <c r="C76" s="13" t="str">
        <f t="shared" si="2"/>
        <v/>
      </c>
      <c r="D76" s="14" t="s">
        <v>46</v>
      </c>
      <c r="E76" s="23" t="s">
        <v>46</v>
      </c>
      <c r="F76" s="23" t="s">
        <v>46</v>
      </c>
      <c r="G76" s="23" t="s">
        <v>46</v>
      </c>
      <c r="H76" s="23" t="s">
        <v>46</v>
      </c>
      <c r="I76" s="119" t="str">
        <f t="shared" si="3"/>
        <v/>
      </c>
    </row>
    <row r="77" spans="2:9" s="15" customFormat="1" ht="14.25" x14ac:dyDescent="0.2">
      <c r="B77" s="118">
        <v>45727</v>
      </c>
      <c r="C77" s="13" t="str">
        <f t="shared" si="2"/>
        <v/>
      </c>
      <c r="D77" s="14" t="s">
        <v>46</v>
      </c>
      <c r="E77" s="23" t="s">
        <v>46</v>
      </c>
      <c r="F77" s="23" t="s">
        <v>46</v>
      </c>
      <c r="G77" s="23" t="s">
        <v>46</v>
      </c>
      <c r="H77" s="23" t="s">
        <v>46</v>
      </c>
      <c r="I77" s="119" t="str">
        <f t="shared" si="3"/>
        <v/>
      </c>
    </row>
    <row r="78" spans="2:9" s="15" customFormat="1" ht="14.25" x14ac:dyDescent="0.2">
      <c r="B78" s="118">
        <v>45728</v>
      </c>
      <c r="C78" s="13" t="str">
        <f t="shared" si="2"/>
        <v/>
      </c>
      <c r="D78" s="14" t="s">
        <v>46</v>
      </c>
      <c r="E78" s="23" t="s">
        <v>46</v>
      </c>
      <c r="F78" s="23" t="s">
        <v>46</v>
      </c>
      <c r="G78" s="23" t="s">
        <v>46</v>
      </c>
      <c r="H78" s="23" t="s">
        <v>46</v>
      </c>
      <c r="I78" s="119" t="str">
        <f t="shared" si="3"/>
        <v/>
      </c>
    </row>
    <row r="79" spans="2:9" s="15" customFormat="1" ht="14.25" x14ac:dyDescent="0.2">
      <c r="B79" s="118">
        <v>45729</v>
      </c>
      <c r="C79" s="13" t="str">
        <f t="shared" si="2"/>
        <v/>
      </c>
      <c r="D79" s="14" t="s">
        <v>46</v>
      </c>
      <c r="E79" s="23" t="s">
        <v>46</v>
      </c>
      <c r="F79" s="23" t="s">
        <v>46</v>
      </c>
      <c r="G79" s="23" t="s">
        <v>46</v>
      </c>
      <c r="H79" s="23" t="s">
        <v>46</v>
      </c>
      <c r="I79" s="119" t="str">
        <f t="shared" si="3"/>
        <v/>
      </c>
    </row>
    <row r="80" spans="2:9" s="15" customFormat="1" ht="14.25" x14ac:dyDescent="0.2">
      <c r="B80" s="118">
        <v>45730</v>
      </c>
      <c r="C80" s="13" t="str">
        <f t="shared" si="2"/>
        <v/>
      </c>
      <c r="D80" s="14" t="s">
        <v>46</v>
      </c>
      <c r="E80" s="23" t="s">
        <v>46</v>
      </c>
      <c r="F80" s="23" t="s">
        <v>46</v>
      </c>
      <c r="G80" s="23" t="s">
        <v>46</v>
      </c>
      <c r="H80" s="23" t="s">
        <v>46</v>
      </c>
      <c r="I80" s="119" t="str">
        <f t="shared" si="3"/>
        <v/>
      </c>
    </row>
    <row r="81" spans="2:9" s="15" customFormat="1" ht="14.25" x14ac:dyDescent="0.2">
      <c r="B81" s="118">
        <v>45731</v>
      </c>
      <c r="C81" s="13" t="str">
        <f t="shared" si="2"/>
        <v/>
      </c>
      <c r="D81" s="14" t="s">
        <v>46</v>
      </c>
      <c r="E81" s="23" t="s">
        <v>46</v>
      </c>
      <c r="F81" s="23" t="s">
        <v>46</v>
      </c>
      <c r="G81" s="23" t="s">
        <v>46</v>
      </c>
      <c r="H81" s="23" t="s">
        <v>46</v>
      </c>
      <c r="I81" s="119" t="str">
        <f t="shared" si="3"/>
        <v/>
      </c>
    </row>
    <row r="82" spans="2:9" s="15" customFormat="1" ht="14.25" x14ac:dyDescent="0.2">
      <c r="B82" s="118">
        <v>45732</v>
      </c>
      <c r="C82" s="13" t="str">
        <f t="shared" si="2"/>
        <v/>
      </c>
      <c r="D82" s="14" t="s">
        <v>46</v>
      </c>
      <c r="E82" s="23" t="s">
        <v>46</v>
      </c>
      <c r="F82" s="23" t="s">
        <v>46</v>
      </c>
      <c r="G82" s="23" t="s">
        <v>46</v>
      </c>
      <c r="H82" s="23" t="s">
        <v>46</v>
      </c>
      <c r="I82" s="119" t="str">
        <f t="shared" si="3"/>
        <v/>
      </c>
    </row>
    <row r="83" spans="2:9" s="15" customFormat="1" ht="14.25" x14ac:dyDescent="0.2">
      <c r="B83" s="118">
        <v>45733</v>
      </c>
      <c r="C83" s="13" t="str">
        <f t="shared" si="2"/>
        <v/>
      </c>
      <c r="D83" s="14" t="s">
        <v>46</v>
      </c>
      <c r="E83" s="23" t="s">
        <v>46</v>
      </c>
      <c r="F83" s="23" t="s">
        <v>46</v>
      </c>
      <c r="G83" s="23" t="s">
        <v>46</v>
      </c>
      <c r="H83" s="23" t="s">
        <v>46</v>
      </c>
      <c r="I83" s="119" t="str">
        <f t="shared" si="3"/>
        <v/>
      </c>
    </row>
    <row r="84" spans="2:9" s="15" customFormat="1" ht="14.25" x14ac:dyDescent="0.2">
      <c r="B84" s="118">
        <v>45734</v>
      </c>
      <c r="C84" s="13" t="str">
        <f t="shared" si="2"/>
        <v/>
      </c>
      <c r="D84" s="14" t="s">
        <v>46</v>
      </c>
      <c r="E84" s="23" t="s">
        <v>46</v>
      </c>
      <c r="F84" s="23" t="s">
        <v>46</v>
      </c>
      <c r="G84" s="23" t="s">
        <v>46</v>
      </c>
      <c r="H84" s="23" t="s">
        <v>46</v>
      </c>
      <c r="I84" s="119" t="str">
        <f t="shared" si="3"/>
        <v/>
      </c>
    </row>
    <row r="85" spans="2:9" s="15" customFormat="1" ht="14.25" x14ac:dyDescent="0.2">
      <c r="B85" s="118">
        <v>45735</v>
      </c>
      <c r="C85" s="13" t="str">
        <f t="shared" si="2"/>
        <v/>
      </c>
      <c r="D85" s="14" t="s">
        <v>46</v>
      </c>
      <c r="E85" s="23" t="s">
        <v>46</v>
      </c>
      <c r="F85" s="23" t="s">
        <v>46</v>
      </c>
      <c r="G85" s="23" t="s">
        <v>46</v>
      </c>
      <c r="H85" s="23" t="s">
        <v>46</v>
      </c>
      <c r="I85" s="119" t="str">
        <f t="shared" si="3"/>
        <v/>
      </c>
    </row>
    <row r="86" spans="2:9" s="15" customFormat="1" ht="28.5" x14ac:dyDescent="0.2">
      <c r="B86" s="118">
        <v>45736</v>
      </c>
      <c r="C86" s="13" t="str">
        <f t="shared" si="2"/>
        <v>VENTA
SELL</v>
      </c>
      <c r="D86" s="14">
        <v>-61002</v>
      </c>
      <c r="E86" s="23">
        <v>-2548306.21</v>
      </c>
      <c r="F86" s="23">
        <v>41.774141995344415</v>
      </c>
      <c r="G86" s="23">
        <v>41</v>
      </c>
      <c r="H86" s="23">
        <v>42.5</v>
      </c>
      <c r="I86" s="119" t="str">
        <f t="shared" si="3"/>
        <v>Volumen de Gas final previsto fuera de la banda de indiferencia.
Predicted Closing Linepack placed out of the indiference linepack level.</v>
      </c>
    </row>
    <row r="87" spans="2:9" s="15" customFormat="1" ht="27.95" customHeight="1" x14ac:dyDescent="0.2">
      <c r="B87" s="118">
        <v>45737</v>
      </c>
      <c r="C87" s="13" t="str">
        <f t="shared" si="2"/>
        <v>VENTA
SELL</v>
      </c>
      <c r="D87" s="14">
        <v>-24532</v>
      </c>
      <c r="E87" s="23">
        <v>-1037205.37</v>
      </c>
      <c r="F87" s="23">
        <v>42.279690608185227</v>
      </c>
      <c r="G87" s="23">
        <v>41.5</v>
      </c>
      <c r="H87" s="23">
        <v>43</v>
      </c>
      <c r="I87" s="119" t="str">
        <f t="shared" si="3"/>
        <v>Volumen de Gas final previsto fuera de la banda de indiferencia.
Predicted Closing Linepack placed out of the indiference linepack level.</v>
      </c>
    </row>
    <row r="88" spans="2:9" s="15" customFormat="1" ht="14.25" x14ac:dyDescent="0.2">
      <c r="B88" s="118">
        <v>45738</v>
      </c>
      <c r="C88" s="13" t="str">
        <f t="shared" si="2"/>
        <v/>
      </c>
      <c r="D88" s="14" t="s">
        <v>46</v>
      </c>
      <c r="E88" s="23" t="s">
        <v>46</v>
      </c>
      <c r="F88" s="23" t="s">
        <v>46</v>
      </c>
      <c r="G88" s="23" t="s">
        <v>46</v>
      </c>
      <c r="H88" s="23" t="s">
        <v>46</v>
      </c>
      <c r="I88" s="119" t="str">
        <f t="shared" si="3"/>
        <v/>
      </c>
    </row>
    <row r="89" spans="2:9" s="15" customFormat="1" ht="14.25" x14ac:dyDescent="0.2">
      <c r="B89" s="118">
        <v>45739</v>
      </c>
      <c r="C89" s="13" t="str">
        <f t="shared" si="2"/>
        <v/>
      </c>
      <c r="D89" s="14" t="s">
        <v>46</v>
      </c>
      <c r="E89" s="23" t="s">
        <v>46</v>
      </c>
      <c r="F89" s="23" t="s">
        <v>46</v>
      </c>
      <c r="G89" s="23" t="s">
        <v>46</v>
      </c>
      <c r="H89" s="23" t="s">
        <v>46</v>
      </c>
      <c r="I89" s="119" t="str">
        <f t="shared" si="3"/>
        <v/>
      </c>
    </row>
    <row r="90" spans="2:9" s="15" customFormat="1" ht="14.25" x14ac:dyDescent="0.2">
      <c r="B90" s="118">
        <v>45740</v>
      </c>
      <c r="C90" s="13" t="str">
        <f t="shared" si="2"/>
        <v/>
      </c>
      <c r="D90" s="14" t="s">
        <v>46</v>
      </c>
      <c r="E90" s="23" t="s">
        <v>46</v>
      </c>
      <c r="F90" s="23" t="s">
        <v>46</v>
      </c>
      <c r="G90" s="23" t="s">
        <v>46</v>
      </c>
      <c r="H90" s="23" t="s">
        <v>46</v>
      </c>
      <c r="I90" s="119" t="str">
        <f t="shared" si="3"/>
        <v/>
      </c>
    </row>
    <row r="91" spans="2:9" s="15" customFormat="1" ht="14.25" x14ac:dyDescent="0.2">
      <c r="B91" s="118">
        <v>45741</v>
      </c>
      <c r="C91" s="13" t="str">
        <f t="shared" si="2"/>
        <v/>
      </c>
      <c r="D91" s="14" t="s">
        <v>46</v>
      </c>
      <c r="E91" s="23" t="s">
        <v>46</v>
      </c>
      <c r="F91" s="23" t="s">
        <v>46</v>
      </c>
      <c r="G91" s="23" t="s">
        <v>46</v>
      </c>
      <c r="H91" s="23" t="s">
        <v>46</v>
      </c>
      <c r="I91" s="119" t="str">
        <f t="shared" si="3"/>
        <v/>
      </c>
    </row>
    <row r="92" spans="2:9" s="15" customFormat="1" ht="14.25" x14ac:dyDescent="0.2">
      <c r="B92" s="118">
        <v>45742</v>
      </c>
      <c r="C92" s="13" t="str">
        <f t="shared" si="2"/>
        <v/>
      </c>
      <c r="D92" s="14" t="s">
        <v>46</v>
      </c>
      <c r="E92" s="23" t="s">
        <v>46</v>
      </c>
      <c r="F92" s="23" t="s">
        <v>46</v>
      </c>
      <c r="G92" s="23" t="s">
        <v>46</v>
      </c>
      <c r="H92" s="23" t="s">
        <v>46</v>
      </c>
      <c r="I92" s="119" t="str">
        <f t="shared" si="3"/>
        <v/>
      </c>
    </row>
    <row r="93" spans="2:9" s="15" customFormat="1" ht="28.5" x14ac:dyDescent="0.2">
      <c r="B93" s="118">
        <v>45743</v>
      </c>
      <c r="C93" s="13" t="str">
        <f t="shared" si="2"/>
        <v>VENTA
SELL</v>
      </c>
      <c r="D93" s="14">
        <v>-45871</v>
      </c>
      <c r="E93" s="23">
        <v>-1834131.2</v>
      </c>
      <c r="F93" s="23">
        <v>39.984547971485249</v>
      </c>
      <c r="G93" s="23">
        <v>39.25</v>
      </c>
      <c r="H93" s="23">
        <v>40.1</v>
      </c>
      <c r="I93" s="119" t="str">
        <f t="shared" si="3"/>
        <v>Volumen de Gas final previsto fuera de la banda de indiferencia.
Predicted Closing Linepack placed out of the indiference linepack level.</v>
      </c>
    </row>
    <row r="94" spans="2:9" s="15" customFormat="1" ht="14.25" x14ac:dyDescent="0.2">
      <c r="B94" s="118">
        <v>45744</v>
      </c>
      <c r="C94" s="13" t="str">
        <f t="shared" si="2"/>
        <v/>
      </c>
      <c r="D94" s="14" t="s">
        <v>46</v>
      </c>
      <c r="E94" s="23" t="s">
        <v>46</v>
      </c>
      <c r="F94" s="23" t="s">
        <v>46</v>
      </c>
      <c r="G94" s="23" t="s">
        <v>46</v>
      </c>
      <c r="H94" s="23" t="s">
        <v>46</v>
      </c>
      <c r="I94" s="119" t="str">
        <f t="shared" si="3"/>
        <v/>
      </c>
    </row>
    <row r="95" spans="2:9" s="15" customFormat="1" ht="28.5" x14ac:dyDescent="0.2">
      <c r="B95" s="118">
        <v>45745</v>
      </c>
      <c r="C95" s="13" t="str">
        <f t="shared" si="2"/>
        <v>VENTA
SELL</v>
      </c>
      <c r="D95" s="14">
        <v>-83929</v>
      </c>
      <c r="E95" s="23">
        <v>-3139084.5</v>
      </c>
      <c r="F95" s="23">
        <v>37.401666885105264</v>
      </c>
      <c r="G95" s="23">
        <v>36.799999999999997</v>
      </c>
      <c r="H95" s="23">
        <v>39</v>
      </c>
      <c r="I95" s="119" t="str">
        <f t="shared" si="3"/>
        <v>Volumen de Gas final previsto fuera de la banda de indiferencia.
Predicted Closing Linepack placed out of the indiference linepack level.</v>
      </c>
    </row>
    <row r="96" spans="2:9" s="15" customFormat="1" ht="28.5" x14ac:dyDescent="0.2">
      <c r="B96" s="118">
        <v>45746</v>
      </c>
      <c r="C96" s="13" t="str">
        <f t="shared" si="2"/>
        <v>VENTA
SELL</v>
      </c>
      <c r="D96" s="14">
        <v>-60000</v>
      </c>
      <c r="E96" s="23">
        <v>-2241681.58</v>
      </c>
      <c r="F96" s="23">
        <v>37.361359666666665</v>
      </c>
      <c r="G96" s="23">
        <v>37.01</v>
      </c>
      <c r="H96" s="23">
        <v>38.229999999999997</v>
      </c>
      <c r="I96" s="119" t="str">
        <f t="shared" si="3"/>
        <v>Volumen de Gas final previsto fuera de la banda de indiferencia.
Predicted Closing Linepack placed out of the indiference linepack level.</v>
      </c>
    </row>
    <row r="97" spans="2:9" s="15" customFormat="1" ht="14.25" x14ac:dyDescent="0.2">
      <c r="B97" s="118">
        <v>45747</v>
      </c>
      <c r="C97" s="13" t="str">
        <f t="shared" si="2"/>
        <v/>
      </c>
      <c r="D97" s="14" t="s">
        <v>46</v>
      </c>
      <c r="E97" s="23" t="s">
        <v>46</v>
      </c>
      <c r="F97" s="23" t="s">
        <v>46</v>
      </c>
      <c r="G97" s="23" t="s">
        <v>46</v>
      </c>
      <c r="H97" s="23" t="s">
        <v>46</v>
      </c>
      <c r="I97" s="119" t="str">
        <f t="shared" si="3"/>
        <v/>
      </c>
    </row>
    <row r="98" spans="2:9" s="15" customFormat="1" ht="14.25" x14ac:dyDescent="0.2">
      <c r="B98" s="118">
        <v>45748</v>
      </c>
      <c r="C98" s="13" t="str">
        <f t="shared" si="2"/>
        <v/>
      </c>
      <c r="D98" s="14" t="s">
        <v>46</v>
      </c>
      <c r="E98" s="23" t="s">
        <v>46</v>
      </c>
      <c r="F98" s="23" t="s">
        <v>46</v>
      </c>
      <c r="G98" s="23" t="s">
        <v>46</v>
      </c>
      <c r="H98" s="23" t="s">
        <v>46</v>
      </c>
      <c r="I98" s="119" t="str">
        <f t="shared" si="3"/>
        <v/>
      </c>
    </row>
    <row r="99" spans="2:9" s="15" customFormat="1" ht="14.25" x14ac:dyDescent="0.2">
      <c r="B99" s="118">
        <v>45749</v>
      </c>
      <c r="C99" s="13" t="str">
        <f t="shared" si="2"/>
        <v/>
      </c>
      <c r="D99" s="14" t="s">
        <v>46</v>
      </c>
      <c r="E99" s="23" t="s">
        <v>46</v>
      </c>
      <c r="F99" s="23" t="s">
        <v>46</v>
      </c>
      <c r="G99" s="23" t="s">
        <v>46</v>
      </c>
      <c r="H99" s="23" t="s">
        <v>46</v>
      </c>
      <c r="I99" s="119" t="str">
        <f t="shared" si="3"/>
        <v/>
      </c>
    </row>
    <row r="100" spans="2:9" s="15" customFormat="1" ht="28.5" x14ac:dyDescent="0.2">
      <c r="B100" s="118">
        <v>45750</v>
      </c>
      <c r="C100" s="13" t="str">
        <f t="shared" si="2"/>
        <v>VENTA
SELL</v>
      </c>
      <c r="D100" s="14">
        <v>-32015</v>
      </c>
      <c r="E100" s="23">
        <v>-1206783.53</v>
      </c>
      <c r="F100" s="23">
        <v>37.694316101827269</v>
      </c>
      <c r="G100" s="23">
        <v>37.1</v>
      </c>
      <c r="H100" s="23">
        <v>38.880000000000003</v>
      </c>
      <c r="I100" s="119" t="str">
        <f t="shared" si="3"/>
        <v>Volumen de Gas final previsto fuera de la banda de indiferencia.
Predicted Closing Linepack placed out of the indiference linepack level.</v>
      </c>
    </row>
    <row r="101" spans="2:9" s="15" customFormat="1" ht="14.25" x14ac:dyDescent="0.2">
      <c r="B101" s="118">
        <v>45751</v>
      </c>
      <c r="C101" s="13" t="str">
        <f t="shared" si="2"/>
        <v/>
      </c>
      <c r="D101" s="14" t="s">
        <v>46</v>
      </c>
      <c r="E101" s="23" t="s">
        <v>46</v>
      </c>
      <c r="F101" s="23" t="s">
        <v>46</v>
      </c>
      <c r="G101" s="23" t="s">
        <v>46</v>
      </c>
      <c r="H101" s="23" t="s">
        <v>46</v>
      </c>
      <c r="I101" s="119" t="str">
        <f t="shared" si="3"/>
        <v/>
      </c>
    </row>
    <row r="102" spans="2:9" s="15" customFormat="1" ht="14.25" x14ac:dyDescent="0.2">
      <c r="B102" s="118">
        <v>45752</v>
      </c>
      <c r="C102" s="13" t="str">
        <f t="shared" si="2"/>
        <v/>
      </c>
      <c r="D102" s="14" t="s">
        <v>46</v>
      </c>
      <c r="E102" s="23" t="s">
        <v>46</v>
      </c>
      <c r="F102" s="23" t="s">
        <v>46</v>
      </c>
      <c r="G102" s="23" t="s">
        <v>46</v>
      </c>
      <c r="H102" s="23" t="s">
        <v>46</v>
      </c>
      <c r="I102" s="119" t="str">
        <f t="shared" si="3"/>
        <v/>
      </c>
    </row>
    <row r="103" spans="2:9" s="15" customFormat="1" ht="14.25" x14ac:dyDescent="0.2">
      <c r="B103" s="118">
        <v>45753</v>
      </c>
      <c r="C103" s="13" t="str">
        <f t="shared" si="2"/>
        <v/>
      </c>
      <c r="D103" s="14" t="s">
        <v>46</v>
      </c>
      <c r="E103" s="23" t="s">
        <v>46</v>
      </c>
      <c r="F103" s="23" t="s">
        <v>46</v>
      </c>
      <c r="G103" s="23" t="s">
        <v>46</v>
      </c>
      <c r="H103" s="23" t="s">
        <v>46</v>
      </c>
      <c r="I103" s="119" t="str">
        <f t="shared" si="3"/>
        <v/>
      </c>
    </row>
    <row r="104" spans="2:9" s="15" customFormat="1" ht="27" customHeight="1" x14ac:dyDescent="0.2">
      <c r="B104" s="118">
        <v>45754</v>
      </c>
      <c r="C104" s="13" t="str">
        <f t="shared" si="2"/>
        <v>VENTA
SELL</v>
      </c>
      <c r="D104" s="14">
        <v>-39767</v>
      </c>
      <c r="E104" s="23">
        <v>-1352502</v>
      </c>
      <c r="F104" s="23">
        <v>34.010662106771946</v>
      </c>
      <c r="G104" s="23">
        <v>33.549999999999997</v>
      </c>
      <c r="H104" s="23">
        <v>35.200000000000003</v>
      </c>
      <c r="I104" s="119" t="str">
        <f t="shared" si="3"/>
        <v>Volumen de Gas final previsto fuera de la banda de indiferencia.
Predicted Closing Linepack placed out of the indiference linepack level.</v>
      </c>
    </row>
    <row r="105" spans="2:9" s="15" customFormat="1" ht="14.25" x14ac:dyDescent="0.2">
      <c r="B105" s="118">
        <v>45755</v>
      </c>
      <c r="C105" s="13" t="str">
        <f t="shared" si="2"/>
        <v/>
      </c>
      <c r="D105" s="14" t="s">
        <v>46</v>
      </c>
      <c r="E105" s="23" t="s">
        <v>46</v>
      </c>
      <c r="F105" s="23" t="s">
        <v>46</v>
      </c>
      <c r="G105" s="23" t="s">
        <v>46</v>
      </c>
      <c r="H105" s="23" t="s">
        <v>46</v>
      </c>
      <c r="I105" s="119" t="str">
        <f t="shared" si="3"/>
        <v/>
      </c>
    </row>
    <row r="106" spans="2:9" s="15" customFormat="1" ht="28.5" x14ac:dyDescent="0.2">
      <c r="B106" s="118">
        <v>45756</v>
      </c>
      <c r="C106" s="13" t="str">
        <f t="shared" si="2"/>
        <v>VENTA
SELL</v>
      </c>
      <c r="D106" s="14">
        <v>-44356</v>
      </c>
      <c r="E106" s="23">
        <v>-1471740.22</v>
      </c>
      <c r="F106" s="23">
        <v>33.180183515195239</v>
      </c>
      <c r="G106" s="23">
        <v>33</v>
      </c>
      <c r="H106" s="23">
        <v>33.700000000000003</v>
      </c>
      <c r="I106" s="119" t="str">
        <f t="shared" si="3"/>
        <v>Volumen de Gas final previsto fuera de la banda de indiferencia.
Predicted Closing Linepack placed out of the indiference linepack level.</v>
      </c>
    </row>
    <row r="107" spans="2:9" s="15" customFormat="1" ht="14.25" x14ac:dyDescent="0.2">
      <c r="B107" s="118">
        <v>45757</v>
      </c>
      <c r="C107" s="13" t="str">
        <f t="shared" si="2"/>
        <v/>
      </c>
      <c r="D107" s="14" t="s">
        <v>46</v>
      </c>
      <c r="E107" s="23" t="s">
        <v>46</v>
      </c>
      <c r="F107" s="23" t="s">
        <v>46</v>
      </c>
      <c r="G107" s="23" t="s">
        <v>46</v>
      </c>
      <c r="H107" s="23" t="s">
        <v>46</v>
      </c>
      <c r="I107" s="119" t="str">
        <f t="shared" si="3"/>
        <v/>
      </c>
    </row>
    <row r="108" spans="2:9" s="15" customFormat="1" ht="28.5" x14ac:dyDescent="0.2">
      <c r="B108" s="118">
        <v>45758</v>
      </c>
      <c r="C108" s="13" t="str">
        <f t="shared" si="2"/>
        <v>VENTA
SELL</v>
      </c>
      <c r="D108" s="14">
        <v>-33000</v>
      </c>
      <c r="E108" s="23">
        <v>-1031274.35</v>
      </c>
      <c r="F108" s="23">
        <v>31.250737878787877</v>
      </c>
      <c r="G108" s="23">
        <v>31.15</v>
      </c>
      <c r="H108" s="23">
        <v>31.55</v>
      </c>
      <c r="I108" s="119" t="str">
        <f t="shared" si="3"/>
        <v>Volumen de Gas final previsto fuera de la banda de indiferencia.
Predicted Closing Linepack placed out of the indiference linepack level.</v>
      </c>
    </row>
    <row r="109" spans="2:9" s="15" customFormat="1" ht="14.25" x14ac:dyDescent="0.2">
      <c r="B109" s="118">
        <v>45759</v>
      </c>
      <c r="C109" s="13" t="str">
        <f t="shared" si="2"/>
        <v/>
      </c>
      <c r="D109" s="14" t="s">
        <v>46</v>
      </c>
      <c r="E109" s="23" t="s">
        <v>46</v>
      </c>
      <c r="F109" s="23" t="s">
        <v>46</v>
      </c>
      <c r="G109" s="23" t="s">
        <v>46</v>
      </c>
      <c r="H109" s="23" t="s">
        <v>46</v>
      </c>
      <c r="I109" s="119" t="str">
        <f t="shared" si="3"/>
        <v/>
      </c>
    </row>
    <row r="110" spans="2:9" s="15" customFormat="1" ht="14.25" x14ac:dyDescent="0.2">
      <c r="B110" s="118">
        <v>45760</v>
      </c>
      <c r="C110" s="13" t="str">
        <f t="shared" si="2"/>
        <v/>
      </c>
      <c r="D110" s="14" t="s">
        <v>46</v>
      </c>
      <c r="E110" s="23" t="s">
        <v>46</v>
      </c>
      <c r="F110" s="23" t="s">
        <v>46</v>
      </c>
      <c r="G110" s="23" t="s">
        <v>46</v>
      </c>
      <c r="H110" s="23" t="s">
        <v>46</v>
      </c>
      <c r="I110" s="119" t="str">
        <f t="shared" si="3"/>
        <v/>
      </c>
    </row>
    <row r="111" spans="2:9" s="15" customFormat="1" ht="14.25" x14ac:dyDescent="0.2">
      <c r="B111" s="118">
        <v>45761</v>
      </c>
      <c r="C111" s="13" t="str">
        <f t="shared" si="2"/>
        <v/>
      </c>
      <c r="D111" s="14" t="s">
        <v>46</v>
      </c>
      <c r="E111" s="23" t="s">
        <v>46</v>
      </c>
      <c r="F111" s="23" t="s">
        <v>46</v>
      </c>
      <c r="G111" s="23" t="s">
        <v>46</v>
      </c>
      <c r="H111" s="23" t="s">
        <v>46</v>
      </c>
      <c r="I111" s="119" t="str">
        <f t="shared" si="3"/>
        <v/>
      </c>
    </row>
    <row r="112" spans="2:9" s="15" customFormat="1" ht="14.25" x14ac:dyDescent="0.2">
      <c r="B112" s="118">
        <v>45762</v>
      </c>
      <c r="C112" s="13" t="str">
        <f t="shared" si="2"/>
        <v/>
      </c>
      <c r="D112" s="14" t="s">
        <v>46</v>
      </c>
      <c r="E112" s="23" t="s">
        <v>46</v>
      </c>
      <c r="F112" s="23" t="s">
        <v>46</v>
      </c>
      <c r="G112" s="23" t="s">
        <v>46</v>
      </c>
      <c r="H112" s="23" t="s">
        <v>46</v>
      </c>
      <c r="I112" s="119" t="str">
        <f t="shared" si="3"/>
        <v/>
      </c>
    </row>
    <row r="113" spans="2:9" s="15" customFormat="1" ht="14.25" x14ac:dyDescent="0.2">
      <c r="B113" s="118">
        <v>45763</v>
      </c>
      <c r="C113" s="13" t="str">
        <f t="shared" si="2"/>
        <v/>
      </c>
      <c r="D113" s="14" t="s">
        <v>46</v>
      </c>
      <c r="E113" s="23" t="s">
        <v>46</v>
      </c>
      <c r="F113" s="23" t="s">
        <v>46</v>
      </c>
      <c r="G113" s="23" t="s">
        <v>46</v>
      </c>
      <c r="H113" s="23" t="s">
        <v>46</v>
      </c>
      <c r="I113" s="119" t="str">
        <f t="shared" si="3"/>
        <v/>
      </c>
    </row>
    <row r="114" spans="2:9" s="15" customFormat="1" ht="14.25" x14ac:dyDescent="0.2">
      <c r="B114" s="118">
        <v>45764</v>
      </c>
      <c r="C114" s="13" t="str">
        <f t="shared" si="2"/>
        <v/>
      </c>
      <c r="D114" s="14" t="s">
        <v>46</v>
      </c>
      <c r="E114" s="23" t="s">
        <v>46</v>
      </c>
      <c r="F114" s="23" t="s">
        <v>46</v>
      </c>
      <c r="G114" s="23" t="s">
        <v>46</v>
      </c>
      <c r="H114" s="23" t="s">
        <v>46</v>
      </c>
      <c r="I114" s="119" t="str">
        <f t="shared" si="3"/>
        <v/>
      </c>
    </row>
    <row r="115" spans="2:9" s="15" customFormat="1" ht="14.25" x14ac:dyDescent="0.2">
      <c r="B115" s="118">
        <v>45765</v>
      </c>
      <c r="C115" s="13" t="str">
        <f t="shared" si="2"/>
        <v/>
      </c>
      <c r="D115" s="14" t="s">
        <v>46</v>
      </c>
      <c r="E115" s="23" t="s">
        <v>46</v>
      </c>
      <c r="F115" s="23" t="s">
        <v>46</v>
      </c>
      <c r="G115" s="23" t="s">
        <v>46</v>
      </c>
      <c r="H115" s="23" t="s">
        <v>46</v>
      </c>
      <c r="I115" s="119" t="str">
        <f t="shared" si="3"/>
        <v/>
      </c>
    </row>
    <row r="116" spans="2:9" s="15" customFormat="1" ht="14.25" x14ac:dyDescent="0.2">
      <c r="B116" s="118">
        <v>45766</v>
      </c>
      <c r="C116" s="13" t="str">
        <f t="shared" si="2"/>
        <v/>
      </c>
      <c r="D116" s="14" t="s">
        <v>46</v>
      </c>
      <c r="E116" s="23" t="s">
        <v>46</v>
      </c>
      <c r="F116" s="23" t="s">
        <v>46</v>
      </c>
      <c r="G116" s="23" t="s">
        <v>46</v>
      </c>
      <c r="H116" s="23" t="s">
        <v>46</v>
      </c>
      <c r="I116" s="119" t="str">
        <f t="shared" si="3"/>
        <v/>
      </c>
    </row>
    <row r="117" spans="2:9" s="15" customFormat="1" ht="28.5" x14ac:dyDescent="0.2">
      <c r="B117" s="118">
        <v>45767</v>
      </c>
      <c r="C117" s="13" t="str">
        <f t="shared" si="2"/>
        <v>COMPRA
PURCHASE</v>
      </c>
      <c r="D117" s="14">
        <v>38122</v>
      </c>
      <c r="E117" s="23">
        <v>1350652.19</v>
      </c>
      <c r="F117" s="23">
        <v>35.429730601752269</v>
      </c>
      <c r="G117" s="23">
        <v>34.92</v>
      </c>
      <c r="H117" s="23">
        <v>35.979999999999997</v>
      </c>
      <c r="I117" s="119" t="str">
        <f t="shared" si="3"/>
        <v>Volumen de Gas final previsto fuera de la banda de indiferencia.
Predicted Closing Linepack placed out of the indiference linepack level.</v>
      </c>
    </row>
    <row r="118" spans="2:9" s="15" customFormat="1" ht="14.25" x14ac:dyDescent="0.2">
      <c r="B118" s="118">
        <v>45768</v>
      </c>
      <c r="C118" s="13" t="str">
        <f t="shared" si="2"/>
        <v/>
      </c>
      <c r="D118" s="14" t="s">
        <v>46</v>
      </c>
      <c r="E118" s="23" t="s">
        <v>46</v>
      </c>
      <c r="F118" s="23" t="s">
        <v>46</v>
      </c>
      <c r="G118" s="23" t="s">
        <v>46</v>
      </c>
      <c r="H118" s="23" t="s">
        <v>46</v>
      </c>
      <c r="I118" s="119" t="str">
        <f t="shared" si="3"/>
        <v/>
      </c>
    </row>
    <row r="119" spans="2:9" s="15" customFormat="1" ht="28.5" x14ac:dyDescent="0.2">
      <c r="B119" s="118">
        <v>45769</v>
      </c>
      <c r="C119" s="13" t="str">
        <f t="shared" si="2"/>
        <v>COMPRA
PURCHASE</v>
      </c>
      <c r="D119" s="14">
        <v>20395</v>
      </c>
      <c r="E119" s="23">
        <v>697555.66999999993</v>
      </c>
      <c r="F119" s="23">
        <v>34.202288305957339</v>
      </c>
      <c r="G119" s="23">
        <v>33.35</v>
      </c>
      <c r="H119" s="23">
        <v>34.65</v>
      </c>
      <c r="I119" s="119" t="str">
        <f t="shared" si="3"/>
        <v>Volumen de Gas final previsto fuera de la banda de indiferencia.
Predicted Closing Linepack placed out of the indiference linepack level.</v>
      </c>
    </row>
    <row r="120" spans="2:9" s="15" customFormat="1" ht="14.25" x14ac:dyDescent="0.2">
      <c r="B120" s="118">
        <v>45770</v>
      </c>
      <c r="C120" s="13" t="str">
        <f t="shared" si="2"/>
        <v/>
      </c>
      <c r="D120" s="14" t="s">
        <v>46</v>
      </c>
      <c r="E120" s="23" t="s">
        <v>46</v>
      </c>
      <c r="F120" s="23" t="s">
        <v>46</v>
      </c>
      <c r="G120" s="23" t="s">
        <v>46</v>
      </c>
      <c r="H120" s="23" t="s">
        <v>46</v>
      </c>
      <c r="I120" s="119" t="str">
        <f t="shared" si="3"/>
        <v/>
      </c>
    </row>
    <row r="121" spans="2:9" s="15" customFormat="1" ht="14.25" x14ac:dyDescent="0.2">
      <c r="B121" s="118">
        <v>45771</v>
      </c>
      <c r="C121" s="13" t="str">
        <f t="shared" si="2"/>
        <v/>
      </c>
      <c r="D121" s="14" t="s">
        <v>46</v>
      </c>
      <c r="E121" s="23" t="s">
        <v>46</v>
      </c>
      <c r="F121" s="23" t="s">
        <v>46</v>
      </c>
      <c r="G121" s="23" t="s">
        <v>46</v>
      </c>
      <c r="H121" s="23" t="s">
        <v>46</v>
      </c>
      <c r="I121" s="119" t="str">
        <f t="shared" si="3"/>
        <v/>
      </c>
    </row>
    <row r="122" spans="2:9" s="15" customFormat="1" ht="14.25" x14ac:dyDescent="0.2">
      <c r="B122" s="118">
        <v>45772</v>
      </c>
      <c r="C122" s="13" t="str">
        <f t="shared" si="2"/>
        <v/>
      </c>
      <c r="D122" s="14" t="s">
        <v>46</v>
      </c>
      <c r="E122" s="23" t="s">
        <v>46</v>
      </c>
      <c r="F122" s="23" t="s">
        <v>46</v>
      </c>
      <c r="G122" s="23" t="s">
        <v>46</v>
      </c>
      <c r="H122" s="23" t="s">
        <v>46</v>
      </c>
      <c r="I122" s="119" t="str">
        <f t="shared" si="3"/>
        <v/>
      </c>
    </row>
    <row r="123" spans="2:9" s="15" customFormat="1" ht="14.25" x14ac:dyDescent="0.2">
      <c r="B123" s="118">
        <v>45773</v>
      </c>
      <c r="C123" s="13" t="str">
        <f t="shared" si="2"/>
        <v/>
      </c>
      <c r="D123" s="14" t="s">
        <v>46</v>
      </c>
      <c r="E123" s="23" t="s">
        <v>46</v>
      </c>
      <c r="F123" s="23" t="s">
        <v>46</v>
      </c>
      <c r="G123" s="23" t="s">
        <v>46</v>
      </c>
      <c r="H123" s="23" t="s">
        <v>46</v>
      </c>
      <c r="I123" s="119" t="str">
        <f t="shared" si="3"/>
        <v/>
      </c>
    </row>
    <row r="124" spans="2:9" s="15" customFormat="1" ht="37.5" customHeight="1" x14ac:dyDescent="0.2">
      <c r="B124" s="118">
        <v>45774</v>
      </c>
      <c r="C124" s="13" t="str">
        <f t="shared" si="2"/>
        <v>VENTA
SELL</v>
      </c>
      <c r="D124" s="14">
        <v>-62000</v>
      </c>
      <c r="E124" s="23">
        <v>-1826964.5</v>
      </c>
      <c r="F124" s="23">
        <v>29.55</v>
      </c>
      <c r="G124" s="23">
        <v>29</v>
      </c>
      <c r="H124" s="23">
        <v>30.4</v>
      </c>
      <c r="I124" s="119" t="str">
        <f t="shared" si="3"/>
        <v>Volumen de Gas final previsto fuera de la banda de indiferencia.
Predicted Closing Linepack placed out of the indiference linepack level.</v>
      </c>
    </row>
    <row r="125" spans="2:9" s="15" customFormat="1" ht="14.25" x14ac:dyDescent="0.2">
      <c r="B125" s="118">
        <v>45775</v>
      </c>
      <c r="C125" s="13" t="str">
        <f t="shared" si="2"/>
        <v/>
      </c>
      <c r="D125" s="14" t="s">
        <v>46</v>
      </c>
      <c r="E125" s="23" t="s">
        <v>46</v>
      </c>
      <c r="F125" s="23" t="s">
        <v>46</v>
      </c>
      <c r="G125" s="23" t="s">
        <v>46</v>
      </c>
      <c r="H125" s="23" t="s">
        <v>46</v>
      </c>
      <c r="I125" s="119" t="str">
        <f t="shared" si="3"/>
        <v/>
      </c>
    </row>
    <row r="126" spans="2:9" s="15" customFormat="1" ht="14.25" x14ac:dyDescent="0.2">
      <c r="B126" s="118">
        <v>45776</v>
      </c>
      <c r="C126" s="13" t="str">
        <f t="shared" si="2"/>
        <v/>
      </c>
      <c r="D126" s="14" t="s">
        <v>46</v>
      </c>
      <c r="E126" s="23" t="s">
        <v>46</v>
      </c>
      <c r="F126" s="23" t="s">
        <v>46</v>
      </c>
      <c r="G126" s="23" t="s">
        <v>46</v>
      </c>
      <c r="H126" s="23" t="s">
        <v>46</v>
      </c>
      <c r="I126" s="119" t="str">
        <f t="shared" si="3"/>
        <v/>
      </c>
    </row>
    <row r="127" spans="2:9" s="15" customFormat="1" ht="14.25" x14ac:dyDescent="0.2">
      <c r="B127" s="118">
        <v>45777</v>
      </c>
      <c r="C127" s="13" t="str">
        <f t="shared" si="2"/>
        <v/>
      </c>
      <c r="D127" s="14" t="s">
        <v>46</v>
      </c>
      <c r="E127" s="23" t="s">
        <v>46</v>
      </c>
      <c r="F127" s="23" t="s">
        <v>46</v>
      </c>
      <c r="G127" s="23" t="s">
        <v>46</v>
      </c>
      <c r="H127" s="23" t="s">
        <v>46</v>
      </c>
      <c r="I127" s="119" t="str">
        <f t="shared" si="3"/>
        <v/>
      </c>
    </row>
    <row r="128" spans="2:9" s="15" customFormat="1" ht="14.25" x14ac:dyDescent="0.2">
      <c r="B128" s="118">
        <v>45778</v>
      </c>
      <c r="C128" s="13" t="str">
        <f t="shared" si="2"/>
        <v/>
      </c>
      <c r="D128" s="14" t="s">
        <v>46</v>
      </c>
      <c r="E128" s="23" t="s">
        <v>46</v>
      </c>
      <c r="F128" s="23" t="s">
        <v>46</v>
      </c>
      <c r="G128" s="23" t="s">
        <v>46</v>
      </c>
      <c r="H128" s="23" t="s">
        <v>46</v>
      </c>
      <c r="I128" s="119" t="str">
        <f t="shared" si="3"/>
        <v/>
      </c>
    </row>
    <row r="129" spans="2:9" s="15" customFormat="1" ht="14.25" x14ac:dyDescent="0.2">
      <c r="B129" s="118">
        <v>45779</v>
      </c>
      <c r="C129" s="13" t="str">
        <f t="shared" si="2"/>
        <v/>
      </c>
      <c r="D129" s="14" t="s">
        <v>46</v>
      </c>
      <c r="E129" s="23" t="s">
        <v>46</v>
      </c>
      <c r="F129" s="23" t="s">
        <v>46</v>
      </c>
      <c r="G129" s="23" t="s">
        <v>46</v>
      </c>
      <c r="H129" s="23" t="s">
        <v>46</v>
      </c>
      <c r="I129" s="119" t="str">
        <f t="shared" si="3"/>
        <v/>
      </c>
    </row>
    <row r="130" spans="2:9" s="15" customFormat="1" ht="14.25" x14ac:dyDescent="0.2">
      <c r="B130" s="118">
        <v>45780</v>
      </c>
      <c r="C130" s="13" t="str">
        <f t="shared" si="2"/>
        <v/>
      </c>
      <c r="D130" s="14" t="s">
        <v>46</v>
      </c>
      <c r="E130" s="23" t="s">
        <v>46</v>
      </c>
      <c r="F130" s="23" t="s">
        <v>46</v>
      </c>
      <c r="G130" s="23" t="s">
        <v>46</v>
      </c>
      <c r="H130" s="23" t="s">
        <v>46</v>
      </c>
      <c r="I130" s="119" t="str">
        <f t="shared" si="3"/>
        <v/>
      </c>
    </row>
    <row r="131" spans="2:9" s="15" customFormat="1" ht="14.25" x14ac:dyDescent="0.2">
      <c r="B131" s="118">
        <v>45781</v>
      </c>
      <c r="C131" s="13" t="str">
        <f t="shared" si="2"/>
        <v/>
      </c>
      <c r="D131" s="14" t="s">
        <v>46</v>
      </c>
      <c r="E131" s="23" t="s">
        <v>46</v>
      </c>
      <c r="F131" s="23" t="s">
        <v>46</v>
      </c>
      <c r="G131" s="23" t="s">
        <v>46</v>
      </c>
      <c r="H131" s="23" t="s">
        <v>46</v>
      </c>
      <c r="I131" s="119" t="str">
        <f t="shared" si="3"/>
        <v/>
      </c>
    </row>
    <row r="132" spans="2:9" s="15" customFormat="1" ht="14.25" x14ac:dyDescent="0.2">
      <c r="B132" s="118">
        <v>45782</v>
      </c>
      <c r="C132" s="13" t="str">
        <f t="shared" si="2"/>
        <v/>
      </c>
      <c r="D132" s="14" t="s">
        <v>46</v>
      </c>
      <c r="E132" s="23" t="s">
        <v>46</v>
      </c>
      <c r="F132" s="23" t="s">
        <v>46</v>
      </c>
      <c r="G132" s="23" t="s">
        <v>46</v>
      </c>
      <c r="H132" s="23" t="s">
        <v>46</v>
      </c>
      <c r="I132" s="119" t="str">
        <f t="shared" si="3"/>
        <v/>
      </c>
    </row>
    <row r="133" spans="2:9" s="15" customFormat="1" ht="14.25" x14ac:dyDescent="0.2">
      <c r="B133" s="118">
        <v>45783</v>
      </c>
      <c r="C133" s="13" t="str">
        <f t="shared" si="2"/>
        <v/>
      </c>
      <c r="D133" s="14" t="s">
        <v>46</v>
      </c>
      <c r="E133" s="23" t="s">
        <v>46</v>
      </c>
      <c r="F133" s="23" t="s">
        <v>46</v>
      </c>
      <c r="G133" s="23" t="s">
        <v>46</v>
      </c>
      <c r="H133" s="23" t="s">
        <v>46</v>
      </c>
      <c r="I133" s="119" t="str">
        <f t="shared" si="3"/>
        <v/>
      </c>
    </row>
    <row r="134" spans="2:9" s="15" customFormat="1" ht="14.25" x14ac:dyDescent="0.2">
      <c r="B134" s="118">
        <v>45784</v>
      </c>
      <c r="C134" s="13" t="str">
        <f t="shared" si="2"/>
        <v/>
      </c>
      <c r="D134" s="14" t="s">
        <v>46</v>
      </c>
      <c r="E134" s="23" t="s">
        <v>46</v>
      </c>
      <c r="F134" s="23" t="s">
        <v>46</v>
      </c>
      <c r="G134" s="23" t="s">
        <v>46</v>
      </c>
      <c r="H134" s="23" t="s">
        <v>46</v>
      </c>
      <c r="I134" s="119" t="str">
        <f t="shared" si="3"/>
        <v/>
      </c>
    </row>
    <row r="135" spans="2:9" s="15" customFormat="1" ht="14.25" x14ac:dyDescent="0.2">
      <c r="B135" s="118">
        <v>45785</v>
      </c>
      <c r="C135" s="13" t="str">
        <f t="shared" si="2"/>
        <v/>
      </c>
      <c r="D135" s="14" t="s">
        <v>46</v>
      </c>
      <c r="E135" s="23" t="s">
        <v>46</v>
      </c>
      <c r="F135" s="23" t="s">
        <v>46</v>
      </c>
      <c r="G135" s="23" t="s">
        <v>46</v>
      </c>
      <c r="H135" s="23" t="s">
        <v>46</v>
      </c>
      <c r="I135" s="119" t="str">
        <f t="shared" si="3"/>
        <v/>
      </c>
    </row>
    <row r="136" spans="2:9" s="15" customFormat="1" ht="14.25" x14ac:dyDescent="0.2">
      <c r="B136" s="118">
        <v>45786</v>
      </c>
      <c r="C136" s="13" t="str">
        <f t="shared" si="2"/>
        <v/>
      </c>
      <c r="D136" s="14" t="s">
        <v>46</v>
      </c>
      <c r="E136" s="23" t="s">
        <v>46</v>
      </c>
      <c r="F136" s="23" t="s">
        <v>46</v>
      </c>
      <c r="G136" s="23" t="s">
        <v>46</v>
      </c>
      <c r="H136" s="23" t="s">
        <v>46</v>
      </c>
      <c r="I136" s="119" t="str">
        <f t="shared" si="3"/>
        <v/>
      </c>
    </row>
    <row r="137" spans="2:9" s="15" customFormat="1" ht="14.25" x14ac:dyDescent="0.2">
      <c r="B137" s="118">
        <v>45787</v>
      </c>
      <c r="C137" s="13" t="str">
        <f t="shared" ref="C137:C200" si="4">IF(D137="","",IF(D137&gt;0,"COMPRA
PURCHASE","VENTA
SELL"))</f>
        <v/>
      </c>
      <c r="D137" s="14" t="s">
        <v>46</v>
      </c>
      <c r="E137" s="23" t="s">
        <v>46</v>
      </c>
      <c r="F137" s="23" t="s">
        <v>46</v>
      </c>
      <c r="G137" s="23" t="s">
        <v>46</v>
      </c>
      <c r="H137" s="23" t="s">
        <v>46</v>
      </c>
      <c r="I137" s="119" t="str">
        <f t="shared" ref="I137:I200" si="5">IF(C137="","","Volumen de Gas final previsto fuera de la banda de indiferencia.
Predicted Closing Linepack placed out of the indiference linepack level.")</f>
        <v/>
      </c>
    </row>
    <row r="138" spans="2:9" s="15" customFormat="1" ht="14.25" x14ac:dyDescent="0.2">
      <c r="B138" s="118">
        <v>45788</v>
      </c>
      <c r="C138" s="13" t="str">
        <f t="shared" si="4"/>
        <v/>
      </c>
      <c r="D138" s="14" t="s">
        <v>46</v>
      </c>
      <c r="E138" s="23" t="s">
        <v>46</v>
      </c>
      <c r="F138" s="23" t="s">
        <v>46</v>
      </c>
      <c r="G138" s="23" t="s">
        <v>46</v>
      </c>
      <c r="H138" s="23" t="s">
        <v>46</v>
      </c>
      <c r="I138" s="119" t="str">
        <f t="shared" si="5"/>
        <v/>
      </c>
    </row>
    <row r="139" spans="2:9" s="15" customFormat="1" ht="14.25" x14ac:dyDescent="0.2">
      <c r="B139" s="118">
        <v>45789</v>
      </c>
      <c r="C139" s="13" t="str">
        <f t="shared" si="4"/>
        <v/>
      </c>
      <c r="D139" s="14" t="s">
        <v>46</v>
      </c>
      <c r="E139" s="23" t="s">
        <v>46</v>
      </c>
      <c r="F139" s="23" t="s">
        <v>46</v>
      </c>
      <c r="G139" s="23" t="s">
        <v>46</v>
      </c>
      <c r="H139" s="23" t="s">
        <v>46</v>
      </c>
      <c r="I139" s="119" t="str">
        <f t="shared" si="5"/>
        <v/>
      </c>
    </row>
    <row r="140" spans="2:9" s="15" customFormat="1" ht="14.25" x14ac:dyDescent="0.2">
      <c r="B140" s="118">
        <v>45790</v>
      </c>
      <c r="C140" s="13" t="str">
        <f t="shared" si="4"/>
        <v/>
      </c>
      <c r="D140" s="14" t="s">
        <v>46</v>
      </c>
      <c r="E140" s="23" t="s">
        <v>46</v>
      </c>
      <c r="F140" s="23" t="s">
        <v>46</v>
      </c>
      <c r="G140" s="23" t="s">
        <v>46</v>
      </c>
      <c r="H140" s="23" t="s">
        <v>46</v>
      </c>
      <c r="I140" s="119" t="str">
        <f t="shared" si="5"/>
        <v/>
      </c>
    </row>
    <row r="141" spans="2:9" s="15" customFormat="1" ht="14.25" x14ac:dyDescent="0.2">
      <c r="B141" s="118">
        <v>45791</v>
      </c>
      <c r="C141" s="13" t="str">
        <f t="shared" si="4"/>
        <v/>
      </c>
      <c r="D141" s="14" t="s">
        <v>46</v>
      </c>
      <c r="E141" s="23" t="s">
        <v>46</v>
      </c>
      <c r="F141" s="23" t="s">
        <v>46</v>
      </c>
      <c r="G141" s="23" t="s">
        <v>46</v>
      </c>
      <c r="H141" s="23" t="s">
        <v>46</v>
      </c>
      <c r="I141" s="119" t="str">
        <f t="shared" si="5"/>
        <v/>
      </c>
    </row>
    <row r="142" spans="2:9" s="15" customFormat="1" ht="14.25" x14ac:dyDescent="0.2">
      <c r="B142" s="118">
        <v>45792</v>
      </c>
      <c r="C142" s="13" t="str">
        <f t="shared" si="4"/>
        <v/>
      </c>
      <c r="D142" s="14" t="s">
        <v>46</v>
      </c>
      <c r="E142" s="23" t="s">
        <v>46</v>
      </c>
      <c r="F142" s="23" t="s">
        <v>46</v>
      </c>
      <c r="G142" s="23" t="s">
        <v>46</v>
      </c>
      <c r="H142" s="23" t="s">
        <v>46</v>
      </c>
      <c r="I142" s="119" t="str">
        <f t="shared" si="5"/>
        <v/>
      </c>
    </row>
    <row r="143" spans="2:9" s="15" customFormat="1" ht="14.25" x14ac:dyDescent="0.2">
      <c r="B143" s="118">
        <v>45793</v>
      </c>
      <c r="C143" s="13" t="str">
        <f t="shared" si="4"/>
        <v/>
      </c>
      <c r="D143" s="14" t="s">
        <v>46</v>
      </c>
      <c r="E143" s="23" t="s">
        <v>46</v>
      </c>
      <c r="F143" s="23" t="s">
        <v>46</v>
      </c>
      <c r="G143" s="23" t="s">
        <v>46</v>
      </c>
      <c r="H143" s="23" t="s">
        <v>46</v>
      </c>
      <c r="I143" s="119" t="str">
        <f t="shared" si="5"/>
        <v/>
      </c>
    </row>
    <row r="144" spans="2:9" s="15" customFormat="1" ht="14.25" x14ac:dyDescent="0.2">
      <c r="B144" s="118">
        <v>45794</v>
      </c>
      <c r="C144" s="13" t="str">
        <f t="shared" si="4"/>
        <v/>
      </c>
      <c r="D144" s="14" t="s">
        <v>46</v>
      </c>
      <c r="E144" s="23" t="s">
        <v>46</v>
      </c>
      <c r="F144" s="23" t="s">
        <v>46</v>
      </c>
      <c r="G144" s="23" t="s">
        <v>46</v>
      </c>
      <c r="H144" s="23" t="s">
        <v>46</v>
      </c>
      <c r="I144" s="119" t="str">
        <f t="shared" si="5"/>
        <v/>
      </c>
    </row>
    <row r="145" spans="2:9" s="15" customFormat="1" ht="14.25" x14ac:dyDescent="0.2">
      <c r="B145" s="118">
        <v>45795</v>
      </c>
      <c r="C145" s="13" t="str">
        <f t="shared" si="4"/>
        <v/>
      </c>
      <c r="D145" s="14" t="s">
        <v>46</v>
      </c>
      <c r="E145" s="23" t="s">
        <v>46</v>
      </c>
      <c r="F145" s="23" t="s">
        <v>46</v>
      </c>
      <c r="G145" s="23" t="s">
        <v>46</v>
      </c>
      <c r="H145" s="23" t="s">
        <v>46</v>
      </c>
      <c r="I145" s="119" t="str">
        <f t="shared" si="5"/>
        <v/>
      </c>
    </row>
    <row r="146" spans="2:9" s="15" customFormat="1" ht="14.25" x14ac:dyDescent="0.2">
      <c r="B146" s="118">
        <v>45796</v>
      </c>
      <c r="C146" s="13" t="str">
        <f t="shared" si="4"/>
        <v/>
      </c>
      <c r="D146" s="14" t="s">
        <v>46</v>
      </c>
      <c r="E146" s="23" t="s">
        <v>46</v>
      </c>
      <c r="F146" s="23" t="s">
        <v>46</v>
      </c>
      <c r="G146" s="23" t="s">
        <v>46</v>
      </c>
      <c r="H146" s="23" t="s">
        <v>46</v>
      </c>
      <c r="I146" s="119" t="str">
        <f t="shared" si="5"/>
        <v/>
      </c>
    </row>
    <row r="147" spans="2:9" s="15" customFormat="1" ht="14.25" x14ac:dyDescent="0.2">
      <c r="B147" s="118">
        <v>45797</v>
      </c>
      <c r="C147" s="13" t="str">
        <f t="shared" si="4"/>
        <v/>
      </c>
      <c r="D147" s="14" t="s">
        <v>46</v>
      </c>
      <c r="E147" s="23" t="s">
        <v>46</v>
      </c>
      <c r="F147" s="23" t="s">
        <v>46</v>
      </c>
      <c r="G147" s="23" t="s">
        <v>46</v>
      </c>
      <c r="H147" s="23" t="s">
        <v>46</v>
      </c>
      <c r="I147" s="119" t="str">
        <f t="shared" si="5"/>
        <v/>
      </c>
    </row>
    <row r="148" spans="2:9" s="15" customFormat="1" ht="14.25" x14ac:dyDescent="0.2">
      <c r="B148" s="118">
        <v>45798</v>
      </c>
      <c r="C148" s="13" t="str">
        <f t="shared" si="4"/>
        <v/>
      </c>
      <c r="D148" s="14" t="s">
        <v>46</v>
      </c>
      <c r="E148" s="23" t="s">
        <v>46</v>
      </c>
      <c r="F148" s="23" t="s">
        <v>46</v>
      </c>
      <c r="G148" s="23" t="s">
        <v>46</v>
      </c>
      <c r="H148" s="23" t="s">
        <v>46</v>
      </c>
      <c r="I148" s="119" t="str">
        <f t="shared" si="5"/>
        <v/>
      </c>
    </row>
    <row r="149" spans="2:9" s="15" customFormat="1" ht="14.25" x14ac:dyDescent="0.2">
      <c r="B149" s="118">
        <v>45799</v>
      </c>
      <c r="C149" s="13" t="str">
        <f t="shared" si="4"/>
        <v/>
      </c>
      <c r="D149" s="14" t="s">
        <v>46</v>
      </c>
      <c r="E149" s="23" t="s">
        <v>46</v>
      </c>
      <c r="F149" s="23" t="s">
        <v>46</v>
      </c>
      <c r="G149" s="23" t="s">
        <v>46</v>
      </c>
      <c r="H149" s="23" t="s">
        <v>46</v>
      </c>
      <c r="I149" s="119" t="str">
        <f t="shared" si="5"/>
        <v/>
      </c>
    </row>
    <row r="150" spans="2:9" s="15" customFormat="1" ht="14.25" x14ac:dyDescent="0.2">
      <c r="B150" s="118">
        <v>45800</v>
      </c>
      <c r="C150" s="13" t="str">
        <f t="shared" si="4"/>
        <v/>
      </c>
      <c r="D150" s="14" t="s">
        <v>46</v>
      </c>
      <c r="E150" s="23" t="s">
        <v>46</v>
      </c>
      <c r="F150" s="23" t="s">
        <v>46</v>
      </c>
      <c r="G150" s="23" t="s">
        <v>46</v>
      </c>
      <c r="H150" s="23" t="s">
        <v>46</v>
      </c>
      <c r="I150" s="119" t="str">
        <f t="shared" si="5"/>
        <v/>
      </c>
    </row>
    <row r="151" spans="2:9" s="15" customFormat="1" ht="14.25" x14ac:dyDescent="0.2">
      <c r="B151" s="118">
        <v>45801</v>
      </c>
      <c r="C151" s="13" t="str">
        <f t="shared" si="4"/>
        <v/>
      </c>
      <c r="D151" s="14" t="s">
        <v>46</v>
      </c>
      <c r="E151" s="23" t="s">
        <v>46</v>
      </c>
      <c r="F151" s="23" t="s">
        <v>46</v>
      </c>
      <c r="G151" s="23" t="s">
        <v>46</v>
      </c>
      <c r="H151" s="23" t="s">
        <v>46</v>
      </c>
      <c r="I151" s="119" t="str">
        <f t="shared" si="5"/>
        <v/>
      </c>
    </row>
    <row r="152" spans="2:9" s="15" customFormat="1" ht="14.25" x14ac:dyDescent="0.2">
      <c r="B152" s="118">
        <v>45802</v>
      </c>
      <c r="C152" s="13" t="str">
        <f t="shared" si="4"/>
        <v/>
      </c>
      <c r="D152" s="14" t="s">
        <v>46</v>
      </c>
      <c r="E152" s="23" t="s">
        <v>46</v>
      </c>
      <c r="F152" s="23" t="s">
        <v>46</v>
      </c>
      <c r="G152" s="23" t="s">
        <v>46</v>
      </c>
      <c r="H152" s="23" t="s">
        <v>46</v>
      </c>
      <c r="I152" s="119" t="str">
        <f t="shared" si="5"/>
        <v/>
      </c>
    </row>
    <row r="153" spans="2:9" s="15" customFormat="1" ht="14.25" x14ac:dyDescent="0.2">
      <c r="B153" s="118">
        <v>45803</v>
      </c>
      <c r="C153" s="13" t="str">
        <f t="shared" si="4"/>
        <v/>
      </c>
      <c r="D153" s="14" t="s">
        <v>46</v>
      </c>
      <c r="E153" s="23" t="s">
        <v>46</v>
      </c>
      <c r="F153" s="23" t="s">
        <v>46</v>
      </c>
      <c r="G153" s="23" t="s">
        <v>46</v>
      </c>
      <c r="H153" s="23" t="s">
        <v>46</v>
      </c>
      <c r="I153" s="119" t="str">
        <f t="shared" si="5"/>
        <v/>
      </c>
    </row>
    <row r="154" spans="2:9" s="15" customFormat="1" ht="14.25" x14ac:dyDescent="0.2">
      <c r="B154" s="118">
        <v>45804</v>
      </c>
      <c r="C154" s="13" t="str">
        <f t="shared" si="4"/>
        <v/>
      </c>
      <c r="D154" s="14" t="s">
        <v>46</v>
      </c>
      <c r="E154" s="23" t="s">
        <v>46</v>
      </c>
      <c r="F154" s="23" t="s">
        <v>46</v>
      </c>
      <c r="G154" s="23" t="s">
        <v>46</v>
      </c>
      <c r="H154" s="23" t="s">
        <v>46</v>
      </c>
      <c r="I154" s="119" t="str">
        <f t="shared" si="5"/>
        <v/>
      </c>
    </row>
    <row r="155" spans="2:9" s="15" customFormat="1" ht="14.25" x14ac:dyDescent="0.2">
      <c r="B155" s="118">
        <v>45805</v>
      </c>
      <c r="C155" s="13" t="str">
        <f t="shared" si="4"/>
        <v/>
      </c>
      <c r="D155" s="14" t="s">
        <v>46</v>
      </c>
      <c r="E155" s="23" t="s">
        <v>46</v>
      </c>
      <c r="F155" s="23" t="s">
        <v>46</v>
      </c>
      <c r="G155" s="23" t="s">
        <v>46</v>
      </c>
      <c r="H155" s="23" t="s">
        <v>46</v>
      </c>
      <c r="I155" s="119" t="str">
        <f t="shared" si="5"/>
        <v/>
      </c>
    </row>
    <row r="156" spans="2:9" s="15" customFormat="1" ht="14.25" x14ac:dyDescent="0.2">
      <c r="B156" s="118">
        <v>45806</v>
      </c>
      <c r="C156" s="13" t="str">
        <f t="shared" si="4"/>
        <v/>
      </c>
      <c r="D156" s="14" t="s">
        <v>46</v>
      </c>
      <c r="E156" s="23" t="s">
        <v>46</v>
      </c>
      <c r="F156" s="23" t="s">
        <v>46</v>
      </c>
      <c r="G156" s="23" t="s">
        <v>46</v>
      </c>
      <c r="H156" s="23" t="s">
        <v>46</v>
      </c>
      <c r="I156" s="119" t="str">
        <f t="shared" si="5"/>
        <v/>
      </c>
    </row>
    <row r="157" spans="2:9" s="15" customFormat="1" ht="14.25" x14ac:dyDescent="0.2">
      <c r="B157" s="118">
        <v>45807</v>
      </c>
      <c r="C157" s="13" t="str">
        <f t="shared" si="4"/>
        <v/>
      </c>
      <c r="D157" s="14" t="s">
        <v>46</v>
      </c>
      <c r="E157" s="23" t="s">
        <v>46</v>
      </c>
      <c r="F157" s="23" t="s">
        <v>46</v>
      </c>
      <c r="G157" s="23" t="s">
        <v>46</v>
      </c>
      <c r="H157" s="23" t="s">
        <v>46</v>
      </c>
      <c r="I157" s="119" t="str">
        <f t="shared" si="5"/>
        <v/>
      </c>
    </row>
    <row r="158" spans="2:9" s="15" customFormat="1" ht="14.25" x14ac:dyDescent="0.2">
      <c r="B158" s="118">
        <v>45808</v>
      </c>
      <c r="C158" s="13" t="str">
        <f t="shared" si="4"/>
        <v/>
      </c>
      <c r="D158" s="14" t="s">
        <v>46</v>
      </c>
      <c r="E158" s="23" t="s">
        <v>46</v>
      </c>
      <c r="F158" s="23" t="s">
        <v>46</v>
      </c>
      <c r="G158" s="23" t="s">
        <v>46</v>
      </c>
      <c r="H158" s="23" t="s">
        <v>46</v>
      </c>
      <c r="I158" s="119" t="str">
        <f t="shared" si="5"/>
        <v/>
      </c>
    </row>
    <row r="159" spans="2:9" s="15" customFormat="1" ht="14.25" x14ac:dyDescent="0.2">
      <c r="B159" s="118">
        <v>45809</v>
      </c>
      <c r="C159" s="13" t="str">
        <f t="shared" si="4"/>
        <v/>
      </c>
      <c r="D159" s="14" t="s">
        <v>46</v>
      </c>
      <c r="E159" s="23" t="s">
        <v>46</v>
      </c>
      <c r="F159" s="23" t="s">
        <v>46</v>
      </c>
      <c r="G159" s="23" t="s">
        <v>46</v>
      </c>
      <c r="H159" s="23" t="s">
        <v>46</v>
      </c>
      <c r="I159" s="119" t="str">
        <f t="shared" si="5"/>
        <v/>
      </c>
    </row>
    <row r="160" spans="2:9" s="15" customFormat="1" ht="14.25" x14ac:dyDescent="0.2">
      <c r="B160" s="118">
        <v>45810</v>
      </c>
      <c r="C160" s="13" t="str">
        <f t="shared" si="4"/>
        <v/>
      </c>
      <c r="D160" s="14" t="s">
        <v>46</v>
      </c>
      <c r="E160" s="23" t="s">
        <v>46</v>
      </c>
      <c r="F160" s="23" t="s">
        <v>46</v>
      </c>
      <c r="G160" s="23" t="s">
        <v>46</v>
      </c>
      <c r="H160" s="23" t="s">
        <v>46</v>
      </c>
      <c r="I160" s="119" t="str">
        <f>IF(C160="","","Volumen de Gas final previsto fuera de la banda de indiferencia.
Predicted Closing Linepack placed out of the indiference linepack level.")</f>
        <v/>
      </c>
    </row>
    <row r="161" spans="2:9" s="15" customFormat="1" ht="14.25" x14ac:dyDescent="0.2">
      <c r="B161" s="118">
        <v>45811</v>
      </c>
      <c r="C161" s="13" t="str">
        <f t="shared" si="4"/>
        <v/>
      </c>
      <c r="D161" s="14" t="s">
        <v>46</v>
      </c>
      <c r="E161" s="23" t="s">
        <v>46</v>
      </c>
      <c r="F161" s="23" t="s">
        <v>46</v>
      </c>
      <c r="G161" s="23" t="s">
        <v>46</v>
      </c>
      <c r="H161" s="23" t="s">
        <v>46</v>
      </c>
      <c r="I161" s="119" t="str">
        <f t="shared" si="5"/>
        <v/>
      </c>
    </row>
    <row r="162" spans="2:9" s="15" customFormat="1" ht="14.25" x14ac:dyDescent="0.2">
      <c r="B162" s="118">
        <v>45812</v>
      </c>
      <c r="C162" s="13" t="str">
        <f t="shared" si="4"/>
        <v/>
      </c>
      <c r="D162" s="14" t="s">
        <v>46</v>
      </c>
      <c r="E162" s="23" t="s">
        <v>46</v>
      </c>
      <c r="F162" s="23" t="s">
        <v>46</v>
      </c>
      <c r="G162" s="23" t="s">
        <v>46</v>
      </c>
      <c r="H162" s="23" t="s">
        <v>46</v>
      </c>
      <c r="I162" s="119" t="str">
        <f t="shared" si="5"/>
        <v/>
      </c>
    </row>
    <row r="163" spans="2:9" s="15" customFormat="1" ht="14.25" x14ac:dyDescent="0.2">
      <c r="B163" s="118">
        <v>45813</v>
      </c>
      <c r="C163" s="13" t="str">
        <f t="shared" si="4"/>
        <v/>
      </c>
      <c r="D163" s="14" t="s">
        <v>46</v>
      </c>
      <c r="E163" s="23" t="s">
        <v>46</v>
      </c>
      <c r="F163" s="23" t="s">
        <v>46</v>
      </c>
      <c r="G163" s="23" t="s">
        <v>46</v>
      </c>
      <c r="H163" s="23" t="s">
        <v>46</v>
      </c>
      <c r="I163" s="119" t="str">
        <f t="shared" si="5"/>
        <v/>
      </c>
    </row>
    <row r="164" spans="2:9" s="15" customFormat="1" ht="14.25" x14ac:dyDescent="0.2">
      <c r="B164" s="118">
        <v>45814</v>
      </c>
      <c r="C164" s="13" t="str">
        <f t="shared" si="4"/>
        <v/>
      </c>
      <c r="D164" s="14" t="s">
        <v>46</v>
      </c>
      <c r="E164" s="23" t="s">
        <v>46</v>
      </c>
      <c r="F164" s="23" t="s">
        <v>46</v>
      </c>
      <c r="G164" s="23" t="s">
        <v>46</v>
      </c>
      <c r="H164" s="23" t="s">
        <v>46</v>
      </c>
      <c r="I164" s="119" t="str">
        <f t="shared" si="5"/>
        <v/>
      </c>
    </row>
    <row r="165" spans="2:9" s="15" customFormat="1" ht="14.25" x14ac:dyDescent="0.2">
      <c r="B165" s="118">
        <v>45815</v>
      </c>
      <c r="C165" s="13" t="str">
        <f t="shared" si="4"/>
        <v/>
      </c>
      <c r="D165" s="14" t="s">
        <v>46</v>
      </c>
      <c r="E165" s="23" t="s">
        <v>46</v>
      </c>
      <c r="F165" s="23" t="s">
        <v>46</v>
      </c>
      <c r="G165" s="23" t="s">
        <v>46</v>
      </c>
      <c r="H165" s="23" t="s">
        <v>46</v>
      </c>
      <c r="I165" s="119" t="str">
        <f t="shared" si="5"/>
        <v/>
      </c>
    </row>
    <row r="166" spans="2:9" s="15" customFormat="1" ht="14.25" x14ac:dyDescent="0.2">
      <c r="B166" s="118">
        <v>45816</v>
      </c>
      <c r="C166" s="13" t="str">
        <f t="shared" si="4"/>
        <v/>
      </c>
      <c r="D166" s="14" t="s">
        <v>46</v>
      </c>
      <c r="E166" s="23" t="s">
        <v>46</v>
      </c>
      <c r="F166" s="23" t="s">
        <v>46</v>
      </c>
      <c r="G166" s="23" t="s">
        <v>46</v>
      </c>
      <c r="H166" s="23" t="s">
        <v>46</v>
      </c>
      <c r="I166" s="119" t="str">
        <f t="shared" si="5"/>
        <v/>
      </c>
    </row>
    <row r="167" spans="2:9" s="15" customFormat="1" ht="14.25" x14ac:dyDescent="0.2">
      <c r="B167" s="118">
        <v>45817</v>
      </c>
      <c r="C167" s="13" t="str">
        <f t="shared" si="4"/>
        <v/>
      </c>
      <c r="D167" s="14" t="s">
        <v>46</v>
      </c>
      <c r="E167" s="23" t="s">
        <v>46</v>
      </c>
      <c r="F167" s="23" t="s">
        <v>46</v>
      </c>
      <c r="G167" s="23" t="s">
        <v>46</v>
      </c>
      <c r="H167" s="23" t="s">
        <v>46</v>
      </c>
      <c r="I167" s="119" t="str">
        <f t="shared" si="5"/>
        <v/>
      </c>
    </row>
    <row r="168" spans="2:9" s="15" customFormat="1" ht="14.25" x14ac:dyDescent="0.2">
      <c r="B168" s="118">
        <v>45818</v>
      </c>
      <c r="C168" s="13" t="str">
        <f t="shared" si="4"/>
        <v/>
      </c>
      <c r="D168" s="14" t="s">
        <v>46</v>
      </c>
      <c r="E168" s="23" t="s">
        <v>46</v>
      </c>
      <c r="F168" s="23" t="s">
        <v>46</v>
      </c>
      <c r="G168" s="23" t="s">
        <v>46</v>
      </c>
      <c r="H168" s="23" t="s">
        <v>46</v>
      </c>
      <c r="I168" s="119" t="str">
        <f t="shared" si="5"/>
        <v/>
      </c>
    </row>
    <row r="169" spans="2:9" s="15" customFormat="1" ht="14.25" x14ac:dyDescent="0.2">
      <c r="B169" s="118">
        <v>45819</v>
      </c>
      <c r="C169" s="13" t="str">
        <f t="shared" si="4"/>
        <v/>
      </c>
      <c r="D169" s="14" t="s">
        <v>46</v>
      </c>
      <c r="E169" s="23" t="s">
        <v>46</v>
      </c>
      <c r="F169" s="23" t="s">
        <v>46</v>
      </c>
      <c r="G169" s="23" t="s">
        <v>46</v>
      </c>
      <c r="H169" s="23" t="s">
        <v>46</v>
      </c>
      <c r="I169" s="119" t="str">
        <f t="shared" si="5"/>
        <v/>
      </c>
    </row>
    <row r="170" spans="2:9" s="15" customFormat="1" ht="14.25" x14ac:dyDescent="0.2">
      <c r="B170" s="118">
        <v>45820</v>
      </c>
      <c r="C170" s="13" t="str">
        <f t="shared" si="4"/>
        <v/>
      </c>
      <c r="D170" s="14" t="s">
        <v>46</v>
      </c>
      <c r="E170" s="23" t="s">
        <v>46</v>
      </c>
      <c r="F170" s="23" t="s">
        <v>46</v>
      </c>
      <c r="G170" s="23" t="s">
        <v>46</v>
      </c>
      <c r="H170" s="23" t="s">
        <v>46</v>
      </c>
      <c r="I170" s="119" t="str">
        <f t="shared" si="5"/>
        <v/>
      </c>
    </row>
    <row r="171" spans="2:9" s="15" customFormat="1" ht="14.25" x14ac:dyDescent="0.2">
      <c r="B171" s="118">
        <v>45821</v>
      </c>
      <c r="C171" s="13" t="str">
        <f t="shared" si="4"/>
        <v/>
      </c>
      <c r="D171" s="14" t="s">
        <v>46</v>
      </c>
      <c r="E171" s="23" t="s">
        <v>46</v>
      </c>
      <c r="F171" s="23" t="s">
        <v>46</v>
      </c>
      <c r="G171" s="23" t="s">
        <v>46</v>
      </c>
      <c r="H171" s="23" t="s">
        <v>46</v>
      </c>
      <c r="I171" s="119" t="str">
        <f t="shared" si="5"/>
        <v/>
      </c>
    </row>
    <row r="172" spans="2:9" s="15" customFormat="1" ht="14.25" x14ac:dyDescent="0.2">
      <c r="B172" s="118">
        <v>45822</v>
      </c>
      <c r="C172" s="13" t="str">
        <f t="shared" si="4"/>
        <v/>
      </c>
      <c r="D172" s="14" t="s">
        <v>46</v>
      </c>
      <c r="E172" s="23" t="s">
        <v>46</v>
      </c>
      <c r="F172" s="23" t="s">
        <v>46</v>
      </c>
      <c r="G172" s="23" t="s">
        <v>46</v>
      </c>
      <c r="H172" s="23" t="s">
        <v>46</v>
      </c>
      <c r="I172" s="119" t="str">
        <f t="shared" si="5"/>
        <v/>
      </c>
    </row>
    <row r="173" spans="2:9" s="15" customFormat="1" ht="14.25" x14ac:dyDescent="0.2">
      <c r="B173" s="118">
        <v>45823</v>
      </c>
      <c r="C173" s="13" t="str">
        <f t="shared" si="4"/>
        <v/>
      </c>
      <c r="D173" s="14" t="s">
        <v>46</v>
      </c>
      <c r="E173" s="23" t="s">
        <v>46</v>
      </c>
      <c r="F173" s="23" t="s">
        <v>46</v>
      </c>
      <c r="G173" s="23" t="s">
        <v>46</v>
      </c>
      <c r="H173" s="23" t="s">
        <v>46</v>
      </c>
      <c r="I173" s="119" t="str">
        <f t="shared" si="5"/>
        <v/>
      </c>
    </row>
    <row r="174" spans="2:9" s="15" customFormat="1" ht="14.25" x14ac:dyDescent="0.2">
      <c r="B174" s="118">
        <v>45824</v>
      </c>
      <c r="C174" s="13" t="str">
        <f t="shared" si="4"/>
        <v/>
      </c>
      <c r="D174" s="14" t="s">
        <v>46</v>
      </c>
      <c r="E174" s="23" t="s">
        <v>46</v>
      </c>
      <c r="F174" s="23" t="s">
        <v>46</v>
      </c>
      <c r="G174" s="23" t="s">
        <v>46</v>
      </c>
      <c r="H174" s="23" t="s">
        <v>46</v>
      </c>
      <c r="I174" s="119" t="str">
        <f t="shared" si="5"/>
        <v/>
      </c>
    </row>
    <row r="175" spans="2:9" s="15" customFormat="1" ht="14.25" x14ac:dyDescent="0.2">
      <c r="B175" s="118">
        <v>45825</v>
      </c>
      <c r="C175" s="13" t="str">
        <f t="shared" si="4"/>
        <v/>
      </c>
      <c r="D175" s="14" t="s">
        <v>46</v>
      </c>
      <c r="E175" s="23" t="s">
        <v>46</v>
      </c>
      <c r="F175" s="23" t="s">
        <v>46</v>
      </c>
      <c r="G175" s="23" t="s">
        <v>46</v>
      </c>
      <c r="H175" s="23" t="s">
        <v>46</v>
      </c>
      <c r="I175" s="119" t="str">
        <f t="shared" si="5"/>
        <v/>
      </c>
    </row>
    <row r="176" spans="2:9" s="15" customFormat="1" ht="14.25" x14ac:dyDescent="0.2">
      <c r="B176" s="118">
        <v>45826</v>
      </c>
      <c r="C176" s="13" t="str">
        <f t="shared" si="4"/>
        <v/>
      </c>
      <c r="D176" s="14" t="s">
        <v>46</v>
      </c>
      <c r="E176" s="23" t="s">
        <v>46</v>
      </c>
      <c r="F176" s="23" t="s">
        <v>46</v>
      </c>
      <c r="G176" s="23" t="s">
        <v>46</v>
      </c>
      <c r="H176" s="23" t="s">
        <v>46</v>
      </c>
      <c r="I176" s="119" t="str">
        <f t="shared" si="5"/>
        <v/>
      </c>
    </row>
    <row r="177" spans="2:9" s="15" customFormat="1" ht="14.25" x14ac:dyDescent="0.2">
      <c r="B177" s="118">
        <v>45827</v>
      </c>
      <c r="C177" s="13" t="str">
        <f t="shared" si="4"/>
        <v/>
      </c>
      <c r="D177" s="14" t="s">
        <v>46</v>
      </c>
      <c r="E177" s="23" t="s">
        <v>46</v>
      </c>
      <c r="F177" s="23" t="s">
        <v>46</v>
      </c>
      <c r="G177" s="23" t="s">
        <v>46</v>
      </c>
      <c r="H177" s="23" t="s">
        <v>46</v>
      </c>
      <c r="I177" s="119" t="str">
        <f t="shared" si="5"/>
        <v/>
      </c>
    </row>
    <row r="178" spans="2:9" s="15" customFormat="1" ht="14.25" x14ac:dyDescent="0.2">
      <c r="B178" s="118">
        <v>45828</v>
      </c>
      <c r="C178" s="13" t="str">
        <f t="shared" si="4"/>
        <v/>
      </c>
      <c r="D178" s="14" t="s">
        <v>46</v>
      </c>
      <c r="E178" s="23" t="s">
        <v>46</v>
      </c>
      <c r="F178" s="23" t="s">
        <v>46</v>
      </c>
      <c r="G178" s="23" t="s">
        <v>46</v>
      </c>
      <c r="H178" s="23" t="s">
        <v>46</v>
      </c>
      <c r="I178" s="119" t="str">
        <f t="shared" si="5"/>
        <v/>
      </c>
    </row>
    <row r="179" spans="2:9" s="15" customFormat="1" ht="14.25" x14ac:dyDescent="0.2">
      <c r="B179" s="118">
        <v>45829</v>
      </c>
      <c r="C179" s="13" t="str">
        <f t="shared" si="4"/>
        <v/>
      </c>
      <c r="D179" s="14" t="s">
        <v>46</v>
      </c>
      <c r="E179" s="23" t="s">
        <v>46</v>
      </c>
      <c r="F179" s="23" t="s">
        <v>46</v>
      </c>
      <c r="G179" s="23" t="s">
        <v>46</v>
      </c>
      <c r="H179" s="23" t="s">
        <v>46</v>
      </c>
      <c r="I179" s="119" t="str">
        <f t="shared" si="5"/>
        <v/>
      </c>
    </row>
    <row r="180" spans="2:9" s="15" customFormat="1" ht="14.25" x14ac:dyDescent="0.2">
      <c r="B180" s="118">
        <v>45830</v>
      </c>
      <c r="C180" s="13" t="str">
        <f t="shared" si="4"/>
        <v/>
      </c>
      <c r="D180" s="14" t="s">
        <v>46</v>
      </c>
      <c r="E180" s="23" t="s">
        <v>46</v>
      </c>
      <c r="F180" s="23" t="s">
        <v>46</v>
      </c>
      <c r="G180" s="23" t="s">
        <v>46</v>
      </c>
      <c r="H180" s="23" t="s">
        <v>46</v>
      </c>
      <c r="I180" s="119" t="str">
        <f t="shared" si="5"/>
        <v/>
      </c>
    </row>
    <row r="181" spans="2:9" s="15" customFormat="1" ht="14.25" x14ac:dyDescent="0.2">
      <c r="B181" s="118">
        <v>45831</v>
      </c>
      <c r="C181" s="13" t="str">
        <f t="shared" si="4"/>
        <v/>
      </c>
      <c r="D181" s="14" t="s">
        <v>46</v>
      </c>
      <c r="E181" s="23" t="s">
        <v>46</v>
      </c>
      <c r="F181" s="23" t="s">
        <v>46</v>
      </c>
      <c r="G181" s="23" t="s">
        <v>46</v>
      </c>
      <c r="H181" s="23" t="s">
        <v>46</v>
      </c>
      <c r="I181" s="119" t="str">
        <f t="shared" si="5"/>
        <v/>
      </c>
    </row>
    <row r="182" spans="2:9" s="15" customFormat="1" ht="14.25" x14ac:dyDescent="0.2">
      <c r="B182" s="118">
        <v>45832</v>
      </c>
      <c r="C182" s="13" t="str">
        <f t="shared" si="4"/>
        <v/>
      </c>
      <c r="D182" s="14" t="s">
        <v>46</v>
      </c>
      <c r="E182" s="23" t="s">
        <v>46</v>
      </c>
      <c r="F182" s="23" t="s">
        <v>46</v>
      </c>
      <c r="G182" s="23" t="s">
        <v>46</v>
      </c>
      <c r="H182" s="23" t="s">
        <v>46</v>
      </c>
      <c r="I182" s="119" t="str">
        <f t="shared" si="5"/>
        <v/>
      </c>
    </row>
    <row r="183" spans="2:9" s="15" customFormat="1" ht="14.25" x14ac:dyDescent="0.2">
      <c r="B183" s="118">
        <v>45833</v>
      </c>
      <c r="C183" s="13" t="str">
        <f t="shared" si="4"/>
        <v/>
      </c>
      <c r="D183" s="14" t="s">
        <v>46</v>
      </c>
      <c r="E183" s="23" t="s">
        <v>46</v>
      </c>
      <c r="F183" s="23" t="s">
        <v>46</v>
      </c>
      <c r="G183" s="23" t="s">
        <v>46</v>
      </c>
      <c r="H183" s="23" t="s">
        <v>46</v>
      </c>
      <c r="I183" s="119" t="str">
        <f t="shared" si="5"/>
        <v/>
      </c>
    </row>
    <row r="184" spans="2:9" s="15" customFormat="1" ht="14.25" x14ac:dyDescent="0.2">
      <c r="B184" s="118">
        <v>45834</v>
      </c>
      <c r="C184" s="13" t="str">
        <f t="shared" si="4"/>
        <v/>
      </c>
      <c r="D184" s="14" t="s">
        <v>46</v>
      </c>
      <c r="E184" s="23" t="s">
        <v>46</v>
      </c>
      <c r="F184" s="23" t="s">
        <v>46</v>
      </c>
      <c r="G184" s="23" t="s">
        <v>46</v>
      </c>
      <c r="H184" s="23" t="s">
        <v>46</v>
      </c>
      <c r="I184" s="119" t="str">
        <f t="shared" si="5"/>
        <v/>
      </c>
    </row>
    <row r="185" spans="2:9" s="15" customFormat="1" ht="14.25" x14ac:dyDescent="0.2">
      <c r="B185" s="118">
        <v>45835</v>
      </c>
      <c r="C185" s="13" t="str">
        <f t="shared" si="4"/>
        <v/>
      </c>
      <c r="D185" s="14" t="s">
        <v>46</v>
      </c>
      <c r="E185" s="23" t="s">
        <v>46</v>
      </c>
      <c r="F185" s="23" t="s">
        <v>46</v>
      </c>
      <c r="G185" s="23" t="s">
        <v>46</v>
      </c>
      <c r="H185" s="23" t="s">
        <v>46</v>
      </c>
      <c r="I185" s="119" t="str">
        <f t="shared" si="5"/>
        <v/>
      </c>
    </row>
    <row r="186" spans="2:9" s="15" customFormat="1" ht="14.25" x14ac:dyDescent="0.2">
      <c r="B186" s="118">
        <v>45836</v>
      </c>
      <c r="C186" s="13" t="str">
        <f t="shared" si="4"/>
        <v/>
      </c>
      <c r="D186" s="14" t="s">
        <v>46</v>
      </c>
      <c r="E186" s="23" t="s">
        <v>46</v>
      </c>
      <c r="F186" s="23" t="s">
        <v>46</v>
      </c>
      <c r="G186" s="23" t="s">
        <v>46</v>
      </c>
      <c r="H186" s="23" t="s">
        <v>46</v>
      </c>
      <c r="I186" s="119" t="str">
        <f t="shared" si="5"/>
        <v/>
      </c>
    </row>
    <row r="187" spans="2:9" s="15" customFormat="1" ht="14.25" x14ac:dyDescent="0.2">
      <c r="B187" s="118">
        <v>45837</v>
      </c>
      <c r="C187" s="13" t="str">
        <f t="shared" si="4"/>
        <v/>
      </c>
      <c r="D187" s="14" t="s">
        <v>46</v>
      </c>
      <c r="E187" s="23" t="s">
        <v>46</v>
      </c>
      <c r="F187" s="23" t="s">
        <v>46</v>
      </c>
      <c r="G187" s="23" t="s">
        <v>46</v>
      </c>
      <c r="H187" s="23" t="s">
        <v>46</v>
      </c>
      <c r="I187" s="119" t="str">
        <f t="shared" si="5"/>
        <v/>
      </c>
    </row>
    <row r="188" spans="2:9" s="15" customFormat="1" ht="14.25" x14ac:dyDescent="0.2">
      <c r="B188" s="118">
        <v>45838</v>
      </c>
      <c r="C188" s="13" t="str">
        <f t="shared" si="4"/>
        <v/>
      </c>
      <c r="D188" s="14" t="s">
        <v>46</v>
      </c>
      <c r="E188" s="23" t="s">
        <v>46</v>
      </c>
      <c r="F188" s="23" t="s">
        <v>46</v>
      </c>
      <c r="G188" s="23" t="s">
        <v>46</v>
      </c>
      <c r="H188" s="23" t="s">
        <v>46</v>
      </c>
      <c r="I188" s="119" t="str">
        <f t="shared" si="5"/>
        <v/>
      </c>
    </row>
    <row r="189" spans="2:9" s="15" customFormat="1" ht="14.25" x14ac:dyDescent="0.2">
      <c r="B189" s="118">
        <v>45839</v>
      </c>
      <c r="C189" s="13" t="str">
        <f t="shared" si="4"/>
        <v/>
      </c>
      <c r="D189" s="14" t="s">
        <v>46</v>
      </c>
      <c r="E189" s="23" t="s">
        <v>46</v>
      </c>
      <c r="F189" s="23" t="s">
        <v>46</v>
      </c>
      <c r="G189" s="23" t="s">
        <v>46</v>
      </c>
      <c r="H189" s="23" t="s">
        <v>46</v>
      </c>
      <c r="I189" s="119" t="str">
        <f t="shared" si="5"/>
        <v/>
      </c>
    </row>
    <row r="190" spans="2:9" s="15" customFormat="1" ht="14.25" x14ac:dyDescent="0.2">
      <c r="B190" s="118">
        <v>45840</v>
      </c>
      <c r="C190" s="13" t="str">
        <f t="shared" si="4"/>
        <v/>
      </c>
      <c r="D190" s="14" t="s">
        <v>46</v>
      </c>
      <c r="E190" s="23" t="s">
        <v>46</v>
      </c>
      <c r="F190" s="23" t="s">
        <v>46</v>
      </c>
      <c r="G190" s="23" t="s">
        <v>46</v>
      </c>
      <c r="H190" s="23" t="s">
        <v>46</v>
      </c>
      <c r="I190" s="119" t="str">
        <f t="shared" si="5"/>
        <v/>
      </c>
    </row>
    <row r="191" spans="2:9" s="15" customFormat="1" ht="14.25" x14ac:dyDescent="0.2">
      <c r="B191" s="118">
        <v>45841</v>
      </c>
      <c r="C191" s="13" t="str">
        <f t="shared" si="4"/>
        <v/>
      </c>
      <c r="D191" s="14" t="s">
        <v>46</v>
      </c>
      <c r="E191" s="23" t="s">
        <v>46</v>
      </c>
      <c r="F191" s="23" t="s">
        <v>46</v>
      </c>
      <c r="G191" s="23" t="s">
        <v>46</v>
      </c>
      <c r="H191" s="23" t="s">
        <v>46</v>
      </c>
      <c r="I191" s="119" t="str">
        <f t="shared" si="5"/>
        <v/>
      </c>
    </row>
    <row r="192" spans="2:9" s="15" customFormat="1" ht="14.25" x14ac:dyDescent="0.2">
      <c r="B192" s="118">
        <v>45842</v>
      </c>
      <c r="C192" s="13" t="str">
        <f t="shared" si="4"/>
        <v/>
      </c>
      <c r="D192" s="14" t="s">
        <v>46</v>
      </c>
      <c r="E192" s="23" t="s">
        <v>46</v>
      </c>
      <c r="F192" s="23" t="s">
        <v>46</v>
      </c>
      <c r="G192" s="23" t="s">
        <v>46</v>
      </c>
      <c r="H192" s="23" t="s">
        <v>46</v>
      </c>
      <c r="I192" s="119" t="str">
        <f t="shared" si="5"/>
        <v/>
      </c>
    </row>
    <row r="193" spans="2:9" s="15" customFormat="1" ht="14.25" x14ac:dyDescent="0.2">
      <c r="B193" s="118">
        <v>45843</v>
      </c>
      <c r="C193" s="13" t="str">
        <f t="shared" si="4"/>
        <v/>
      </c>
      <c r="D193" s="14" t="s">
        <v>46</v>
      </c>
      <c r="E193" s="23" t="s">
        <v>46</v>
      </c>
      <c r="F193" s="23" t="s">
        <v>46</v>
      </c>
      <c r="G193" s="23" t="s">
        <v>46</v>
      </c>
      <c r="H193" s="23" t="s">
        <v>46</v>
      </c>
      <c r="I193" s="119" t="str">
        <f t="shared" si="5"/>
        <v/>
      </c>
    </row>
    <row r="194" spans="2:9" s="15" customFormat="1" ht="14.25" x14ac:dyDescent="0.2">
      <c r="B194" s="118">
        <v>45844</v>
      </c>
      <c r="C194" s="13" t="str">
        <f t="shared" si="4"/>
        <v/>
      </c>
      <c r="D194" s="14" t="s">
        <v>46</v>
      </c>
      <c r="E194" s="23" t="s">
        <v>46</v>
      </c>
      <c r="F194" s="23" t="s">
        <v>46</v>
      </c>
      <c r="G194" s="23" t="s">
        <v>46</v>
      </c>
      <c r="H194" s="23" t="s">
        <v>46</v>
      </c>
      <c r="I194" s="119" t="str">
        <f t="shared" si="5"/>
        <v/>
      </c>
    </row>
    <row r="195" spans="2:9" s="15" customFormat="1" ht="14.25" x14ac:dyDescent="0.2">
      <c r="B195" s="118">
        <v>45845</v>
      </c>
      <c r="C195" s="13" t="str">
        <f t="shared" si="4"/>
        <v/>
      </c>
      <c r="D195" s="14" t="s">
        <v>46</v>
      </c>
      <c r="E195" s="23" t="s">
        <v>46</v>
      </c>
      <c r="F195" s="23" t="s">
        <v>46</v>
      </c>
      <c r="G195" s="23" t="s">
        <v>46</v>
      </c>
      <c r="H195" s="23" t="s">
        <v>46</v>
      </c>
      <c r="I195" s="119" t="str">
        <f t="shared" si="5"/>
        <v/>
      </c>
    </row>
    <row r="196" spans="2:9" s="15" customFormat="1" ht="14.25" x14ac:dyDescent="0.2">
      <c r="B196" s="118">
        <v>45846</v>
      </c>
      <c r="C196" s="13" t="str">
        <f t="shared" si="4"/>
        <v/>
      </c>
      <c r="D196" s="14" t="s">
        <v>46</v>
      </c>
      <c r="E196" s="23" t="s">
        <v>46</v>
      </c>
      <c r="F196" s="23" t="s">
        <v>46</v>
      </c>
      <c r="G196" s="23" t="s">
        <v>46</v>
      </c>
      <c r="H196" s="23" t="s">
        <v>46</v>
      </c>
      <c r="I196" s="119" t="str">
        <f t="shared" si="5"/>
        <v/>
      </c>
    </row>
    <row r="197" spans="2:9" s="15" customFormat="1" ht="14.25" x14ac:dyDescent="0.2">
      <c r="B197" s="118">
        <v>45847</v>
      </c>
      <c r="C197" s="13" t="str">
        <f t="shared" si="4"/>
        <v/>
      </c>
      <c r="D197" s="14" t="s">
        <v>46</v>
      </c>
      <c r="E197" s="23" t="s">
        <v>46</v>
      </c>
      <c r="F197" s="23" t="s">
        <v>46</v>
      </c>
      <c r="G197" s="23" t="s">
        <v>46</v>
      </c>
      <c r="H197" s="23" t="s">
        <v>46</v>
      </c>
      <c r="I197" s="119" t="str">
        <f t="shared" si="5"/>
        <v/>
      </c>
    </row>
    <row r="198" spans="2:9" s="15" customFormat="1" ht="14.25" x14ac:dyDescent="0.2">
      <c r="B198" s="118">
        <v>45848</v>
      </c>
      <c r="C198" s="13" t="str">
        <f t="shared" si="4"/>
        <v/>
      </c>
      <c r="D198" s="14" t="s">
        <v>46</v>
      </c>
      <c r="E198" s="23" t="s">
        <v>46</v>
      </c>
      <c r="F198" s="23" t="s">
        <v>46</v>
      </c>
      <c r="G198" s="23" t="s">
        <v>46</v>
      </c>
      <c r="H198" s="23" t="s">
        <v>46</v>
      </c>
      <c r="I198" s="119" t="str">
        <f t="shared" si="5"/>
        <v/>
      </c>
    </row>
    <row r="199" spans="2:9" s="15" customFormat="1" ht="14.25" x14ac:dyDescent="0.2">
      <c r="B199" s="118">
        <v>45849</v>
      </c>
      <c r="C199" s="13" t="str">
        <f t="shared" si="4"/>
        <v/>
      </c>
      <c r="D199" s="14" t="s">
        <v>46</v>
      </c>
      <c r="E199" s="23" t="s">
        <v>46</v>
      </c>
      <c r="F199" s="23" t="s">
        <v>46</v>
      </c>
      <c r="G199" s="23" t="s">
        <v>46</v>
      </c>
      <c r="H199" s="23" t="s">
        <v>46</v>
      </c>
      <c r="I199" s="119" t="str">
        <f t="shared" si="5"/>
        <v/>
      </c>
    </row>
    <row r="200" spans="2:9" s="15" customFormat="1" ht="14.25" x14ac:dyDescent="0.2">
      <c r="B200" s="118">
        <v>45850</v>
      </c>
      <c r="C200" s="13" t="str">
        <f t="shared" si="4"/>
        <v/>
      </c>
      <c r="D200" s="14" t="s">
        <v>46</v>
      </c>
      <c r="E200" s="23" t="s">
        <v>46</v>
      </c>
      <c r="F200" s="23" t="s">
        <v>46</v>
      </c>
      <c r="G200" s="23" t="s">
        <v>46</v>
      </c>
      <c r="H200" s="23" t="s">
        <v>46</v>
      </c>
      <c r="I200" s="119" t="str">
        <f t="shared" si="5"/>
        <v/>
      </c>
    </row>
    <row r="201" spans="2:9" s="15" customFormat="1" ht="14.25" x14ac:dyDescent="0.2">
      <c r="B201" s="118">
        <v>45851</v>
      </c>
      <c r="C201" s="13" t="str">
        <f t="shared" ref="C201:C261" si="6">IF(D201="","",IF(D201&gt;0,"COMPRA
PURCHASE","VENTA
SELL"))</f>
        <v/>
      </c>
      <c r="D201" s="14" t="s">
        <v>46</v>
      </c>
      <c r="E201" s="23" t="s">
        <v>46</v>
      </c>
      <c r="F201" s="23" t="s">
        <v>46</v>
      </c>
      <c r="G201" s="23" t="s">
        <v>46</v>
      </c>
      <c r="H201" s="23" t="s">
        <v>46</v>
      </c>
      <c r="I201" s="119" t="str">
        <f t="shared" ref="I201:I261" si="7">IF(C201="","","Volumen de Gas final previsto fuera de la banda de indiferencia.
Predicted Closing Linepack placed out of the indiference linepack level.")</f>
        <v/>
      </c>
    </row>
    <row r="202" spans="2:9" s="15" customFormat="1" ht="14.25" x14ac:dyDescent="0.2">
      <c r="B202" s="118">
        <v>45852</v>
      </c>
      <c r="C202" s="13" t="str">
        <f t="shared" si="6"/>
        <v/>
      </c>
      <c r="D202" s="14" t="s">
        <v>46</v>
      </c>
      <c r="E202" s="23" t="s">
        <v>46</v>
      </c>
      <c r="F202" s="23" t="s">
        <v>46</v>
      </c>
      <c r="G202" s="23" t="s">
        <v>46</v>
      </c>
      <c r="H202" s="23" t="s">
        <v>46</v>
      </c>
      <c r="I202" s="119" t="str">
        <f t="shared" si="7"/>
        <v/>
      </c>
    </row>
    <row r="203" spans="2:9" s="15" customFormat="1" ht="14.25" x14ac:dyDescent="0.2">
      <c r="B203" s="118">
        <v>45853</v>
      </c>
      <c r="C203" s="13" t="str">
        <f t="shared" si="6"/>
        <v/>
      </c>
      <c r="D203" s="14" t="s">
        <v>46</v>
      </c>
      <c r="E203" s="23" t="s">
        <v>46</v>
      </c>
      <c r="F203" s="23" t="s">
        <v>46</v>
      </c>
      <c r="G203" s="23" t="s">
        <v>46</v>
      </c>
      <c r="H203" s="23" t="s">
        <v>46</v>
      </c>
      <c r="I203" s="119" t="str">
        <f t="shared" si="7"/>
        <v/>
      </c>
    </row>
    <row r="204" spans="2:9" s="15" customFormat="1" ht="14.25" x14ac:dyDescent="0.2">
      <c r="B204" s="118">
        <v>45854</v>
      </c>
      <c r="C204" s="13" t="str">
        <f t="shared" si="6"/>
        <v/>
      </c>
      <c r="D204" s="14" t="s">
        <v>46</v>
      </c>
      <c r="E204" s="23" t="s">
        <v>46</v>
      </c>
      <c r="F204" s="23" t="s">
        <v>46</v>
      </c>
      <c r="G204" s="23" t="s">
        <v>46</v>
      </c>
      <c r="H204" s="23" t="s">
        <v>46</v>
      </c>
      <c r="I204" s="119" t="str">
        <f t="shared" si="7"/>
        <v/>
      </c>
    </row>
    <row r="205" spans="2:9" s="15" customFormat="1" ht="14.25" x14ac:dyDescent="0.2">
      <c r="B205" s="118">
        <v>45855</v>
      </c>
      <c r="C205" s="13" t="str">
        <f t="shared" si="6"/>
        <v/>
      </c>
      <c r="D205" s="14" t="s">
        <v>46</v>
      </c>
      <c r="E205" s="23" t="s">
        <v>46</v>
      </c>
      <c r="F205" s="23" t="s">
        <v>46</v>
      </c>
      <c r="G205" s="23" t="s">
        <v>46</v>
      </c>
      <c r="H205" s="23" t="s">
        <v>46</v>
      </c>
      <c r="I205" s="119" t="str">
        <f t="shared" si="7"/>
        <v/>
      </c>
    </row>
    <row r="206" spans="2:9" s="15" customFormat="1" ht="14.25" x14ac:dyDescent="0.2">
      <c r="B206" s="118">
        <v>45856</v>
      </c>
      <c r="C206" s="13" t="str">
        <f t="shared" si="6"/>
        <v/>
      </c>
      <c r="D206" s="14" t="s">
        <v>46</v>
      </c>
      <c r="E206" s="23" t="s">
        <v>46</v>
      </c>
      <c r="F206" s="23" t="s">
        <v>46</v>
      </c>
      <c r="G206" s="23" t="s">
        <v>46</v>
      </c>
      <c r="H206" s="23" t="s">
        <v>46</v>
      </c>
      <c r="I206" s="119" t="str">
        <f t="shared" si="7"/>
        <v/>
      </c>
    </row>
    <row r="207" spans="2:9" s="15" customFormat="1" ht="14.25" x14ac:dyDescent="0.2">
      <c r="B207" s="118">
        <v>45857</v>
      </c>
      <c r="C207" s="13" t="str">
        <f t="shared" si="6"/>
        <v/>
      </c>
      <c r="D207" s="14" t="s">
        <v>46</v>
      </c>
      <c r="E207" s="23" t="s">
        <v>46</v>
      </c>
      <c r="F207" s="23" t="s">
        <v>46</v>
      </c>
      <c r="G207" s="23" t="s">
        <v>46</v>
      </c>
      <c r="H207" s="23" t="s">
        <v>46</v>
      </c>
      <c r="I207" s="119" t="str">
        <f t="shared" si="7"/>
        <v/>
      </c>
    </row>
    <row r="208" spans="2:9" s="15" customFormat="1" ht="14.25" x14ac:dyDescent="0.2">
      <c r="B208" s="118">
        <v>45858</v>
      </c>
      <c r="C208" s="13" t="str">
        <f t="shared" si="6"/>
        <v/>
      </c>
      <c r="D208" s="14" t="s">
        <v>46</v>
      </c>
      <c r="E208" s="23" t="s">
        <v>46</v>
      </c>
      <c r="F208" s="23" t="s">
        <v>46</v>
      </c>
      <c r="G208" s="23" t="s">
        <v>46</v>
      </c>
      <c r="H208" s="23" t="s">
        <v>46</v>
      </c>
      <c r="I208" s="119" t="str">
        <f t="shared" si="7"/>
        <v/>
      </c>
    </row>
    <row r="209" spans="2:9" s="15" customFormat="1" ht="14.25" x14ac:dyDescent="0.2">
      <c r="B209" s="118">
        <v>45859</v>
      </c>
      <c r="C209" s="13" t="str">
        <f t="shared" si="6"/>
        <v/>
      </c>
      <c r="D209" s="14" t="s">
        <v>46</v>
      </c>
      <c r="E209" s="23" t="s">
        <v>46</v>
      </c>
      <c r="F209" s="23" t="s">
        <v>46</v>
      </c>
      <c r="G209" s="23" t="s">
        <v>46</v>
      </c>
      <c r="H209" s="23" t="s">
        <v>46</v>
      </c>
      <c r="I209" s="119" t="str">
        <f t="shared" si="7"/>
        <v/>
      </c>
    </row>
    <row r="210" spans="2:9" s="15" customFormat="1" ht="14.25" x14ac:dyDescent="0.2">
      <c r="B210" s="118">
        <v>45860</v>
      </c>
      <c r="C210" s="13" t="str">
        <f t="shared" si="6"/>
        <v/>
      </c>
      <c r="D210" s="14" t="s">
        <v>46</v>
      </c>
      <c r="E210" s="23" t="s">
        <v>46</v>
      </c>
      <c r="F210" s="23" t="s">
        <v>46</v>
      </c>
      <c r="G210" s="23" t="s">
        <v>46</v>
      </c>
      <c r="H210" s="23" t="s">
        <v>46</v>
      </c>
      <c r="I210" s="119" t="str">
        <f t="shared" si="7"/>
        <v/>
      </c>
    </row>
    <row r="211" spans="2:9" s="15" customFormat="1" ht="14.25" x14ac:dyDescent="0.2">
      <c r="B211" s="118">
        <v>45861</v>
      </c>
      <c r="C211" s="13" t="str">
        <f t="shared" si="6"/>
        <v/>
      </c>
      <c r="D211" s="14" t="s">
        <v>46</v>
      </c>
      <c r="E211" s="23" t="s">
        <v>46</v>
      </c>
      <c r="F211" s="23" t="s">
        <v>46</v>
      </c>
      <c r="G211" s="23" t="s">
        <v>46</v>
      </c>
      <c r="H211" s="23" t="s">
        <v>46</v>
      </c>
      <c r="I211" s="119" t="str">
        <f t="shared" si="7"/>
        <v/>
      </c>
    </row>
    <row r="212" spans="2:9" s="15" customFormat="1" ht="14.25" x14ac:dyDescent="0.2">
      <c r="B212" s="118">
        <v>45862</v>
      </c>
      <c r="C212" s="13" t="str">
        <f t="shared" si="6"/>
        <v/>
      </c>
      <c r="D212" s="14" t="s">
        <v>46</v>
      </c>
      <c r="E212" s="23" t="s">
        <v>46</v>
      </c>
      <c r="F212" s="23" t="s">
        <v>46</v>
      </c>
      <c r="G212" s="23" t="s">
        <v>46</v>
      </c>
      <c r="H212" s="23" t="s">
        <v>46</v>
      </c>
      <c r="I212" s="119" t="str">
        <f t="shared" si="7"/>
        <v/>
      </c>
    </row>
    <row r="213" spans="2:9" s="15" customFormat="1" ht="14.25" x14ac:dyDescent="0.2">
      <c r="B213" s="118">
        <v>45863</v>
      </c>
      <c r="C213" s="13" t="str">
        <f t="shared" si="6"/>
        <v/>
      </c>
      <c r="D213" s="14" t="s">
        <v>46</v>
      </c>
      <c r="E213" s="23" t="s">
        <v>46</v>
      </c>
      <c r="F213" s="23" t="s">
        <v>46</v>
      </c>
      <c r="G213" s="23" t="s">
        <v>46</v>
      </c>
      <c r="H213" s="23" t="s">
        <v>46</v>
      </c>
      <c r="I213" s="119" t="str">
        <f t="shared" si="7"/>
        <v/>
      </c>
    </row>
    <row r="214" spans="2:9" s="15" customFormat="1" ht="14.25" x14ac:dyDescent="0.2">
      <c r="B214" s="118">
        <v>45864</v>
      </c>
      <c r="C214" s="13" t="str">
        <f t="shared" si="6"/>
        <v/>
      </c>
      <c r="D214" s="14" t="s">
        <v>46</v>
      </c>
      <c r="E214" s="23" t="s">
        <v>46</v>
      </c>
      <c r="F214" s="23" t="s">
        <v>46</v>
      </c>
      <c r="G214" s="23" t="s">
        <v>46</v>
      </c>
      <c r="H214" s="23" t="s">
        <v>46</v>
      </c>
      <c r="I214" s="119" t="str">
        <f t="shared" si="7"/>
        <v/>
      </c>
    </row>
    <row r="215" spans="2:9" s="15" customFormat="1" ht="14.25" x14ac:dyDescent="0.2">
      <c r="B215" s="118">
        <v>45865</v>
      </c>
      <c r="C215" s="13" t="str">
        <f t="shared" si="6"/>
        <v/>
      </c>
      <c r="D215" s="14" t="s">
        <v>46</v>
      </c>
      <c r="E215" s="23" t="s">
        <v>46</v>
      </c>
      <c r="F215" s="23" t="s">
        <v>46</v>
      </c>
      <c r="G215" s="23" t="s">
        <v>46</v>
      </c>
      <c r="H215" s="23" t="s">
        <v>46</v>
      </c>
      <c r="I215" s="119" t="str">
        <f t="shared" si="7"/>
        <v/>
      </c>
    </row>
    <row r="216" spans="2:9" s="15" customFormat="1" ht="14.25" x14ac:dyDescent="0.2">
      <c r="B216" s="118">
        <v>45866</v>
      </c>
      <c r="C216" s="13" t="str">
        <f t="shared" si="6"/>
        <v/>
      </c>
      <c r="D216" s="14" t="s">
        <v>46</v>
      </c>
      <c r="E216" s="23" t="s">
        <v>46</v>
      </c>
      <c r="F216" s="23" t="s">
        <v>46</v>
      </c>
      <c r="G216" s="23" t="s">
        <v>46</v>
      </c>
      <c r="H216" s="23" t="s">
        <v>46</v>
      </c>
      <c r="I216" s="119" t="str">
        <f t="shared" si="7"/>
        <v/>
      </c>
    </row>
    <row r="217" spans="2:9" s="15" customFormat="1" ht="14.25" x14ac:dyDescent="0.2">
      <c r="B217" s="118">
        <v>45867</v>
      </c>
      <c r="C217" s="13" t="str">
        <f t="shared" si="6"/>
        <v/>
      </c>
      <c r="D217" s="14" t="s">
        <v>46</v>
      </c>
      <c r="E217" s="23" t="s">
        <v>46</v>
      </c>
      <c r="F217" s="23" t="s">
        <v>46</v>
      </c>
      <c r="G217" s="23" t="s">
        <v>46</v>
      </c>
      <c r="H217" s="23" t="s">
        <v>46</v>
      </c>
      <c r="I217" s="119" t="str">
        <f t="shared" si="7"/>
        <v/>
      </c>
    </row>
    <row r="218" spans="2:9" s="15" customFormat="1" ht="14.25" x14ac:dyDescent="0.2">
      <c r="B218" s="118">
        <v>45868</v>
      </c>
      <c r="C218" s="13" t="str">
        <f t="shared" si="6"/>
        <v/>
      </c>
      <c r="D218" s="14" t="s">
        <v>46</v>
      </c>
      <c r="E218" s="23" t="s">
        <v>46</v>
      </c>
      <c r="F218" s="23" t="s">
        <v>46</v>
      </c>
      <c r="G218" s="23" t="s">
        <v>46</v>
      </c>
      <c r="H218" s="23" t="s">
        <v>46</v>
      </c>
      <c r="I218" s="119" t="str">
        <f t="shared" si="7"/>
        <v/>
      </c>
    </row>
    <row r="219" spans="2:9" s="15" customFormat="1" ht="14.25" x14ac:dyDescent="0.2">
      <c r="B219" s="118">
        <v>45869</v>
      </c>
      <c r="C219" s="13" t="str">
        <f t="shared" si="6"/>
        <v/>
      </c>
      <c r="D219" s="14" t="s">
        <v>46</v>
      </c>
      <c r="E219" s="23" t="s">
        <v>46</v>
      </c>
      <c r="F219" s="23" t="s">
        <v>46</v>
      </c>
      <c r="G219" s="23" t="s">
        <v>46</v>
      </c>
      <c r="H219" s="23" t="s">
        <v>46</v>
      </c>
      <c r="I219" s="119" t="str">
        <f t="shared" si="7"/>
        <v/>
      </c>
    </row>
    <row r="220" spans="2:9" s="15" customFormat="1" ht="14.25" x14ac:dyDescent="0.2">
      <c r="B220" s="118">
        <v>45870</v>
      </c>
      <c r="C220" s="13" t="str">
        <f t="shared" si="6"/>
        <v/>
      </c>
      <c r="D220" s="14" t="s">
        <v>46</v>
      </c>
      <c r="E220" s="23" t="s">
        <v>46</v>
      </c>
      <c r="F220" s="23" t="s">
        <v>46</v>
      </c>
      <c r="G220" s="23" t="s">
        <v>46</v>
      </c>
      <c r="H220" s="23" t="s">
        <v>46</v>
      </c>
      <c r="I220" s="119" t="str">
        <f t="shared" si="7"/>
        <v/>
      </c>
    </row>
    <row r="221" spans="2:9" s="15" customFormat="1" ht="14.25" x14ac:dyDescent="0.2">
      <c r="B221" s="118">
        <v>45871</v>
      </c>
      <c r="C221" s="13" t="str">
        <f t="shared" si="6"/>
        <v/>
      </c>
      <c r="D221" s="14" t="s">
        <v>46</v>
      </c>
      <c r="E221" s="23" t="s">
        <v>46</v>
      </c>
      <c r="F221" s="23" t="s">
        <v>46</v>
      </c>
      <c r="G221" s="23" t="s">
        <v>46</v>
      </c>
      <c r="H221" s="23" t="s">
        <v>46</v>
      </c>
      <c r="I221" s="119" t="str">
        <f t="shared" si="7"/>
        <v/>
      </c>
    </row>
    <row r="222" spans="2:9" s="15" customFormat="1" ht="14.25" x14ac:dyDescent="0.2">
      <c r="B222" s="118">
        <v>45872</v>
      </c>
      <c r="C222" s="13" t="str">
        <f t="shared" si="6"/>
        <v/>
      </c>
      <c r="D222" s="14" t="s">
        <v>46</v>
      </c>
      <c r="E222" s="23" t="s">
        <v>46</v>
      </c>
      <c r="F222" s="23" t="s">
        <v>46</v>
      </c>
      <c r="G222" s="23" t="s">
        <v>46</v>
      </c>
      <c r="H222" s="23" t="s">
        <v>46</v>
      </c>
      <c r="I222" s="119" t="str">
        <f t="shared" si="7"/>
        <v/>
      </c>
    </row>
    <row r="223" spans="2:9" s="15" customFormat="1" ht="14.25" x14ac:dyDescent="0.2">
      <c r="B223" s="118">
        <v>45873</v>
      </c>
      <c r="C223" s="13" t="str">
        <f t="shared" si="6"/>
        <v/>
      </c>
      <c r="D223" s="14" t="s">
        <v>46</v>
      </c>
      <c r="E223" s="23" t="s">
        <v>46</v>
      </c>
      <c r="F223" s="23" t="s">
        <v>46</v>
      </c>
      <c r="G223" s="23" t="s">
        <v>46</v>
      </c>
      <c r="H223" s="23" t="s">
        <v>46</v>
      </c>
      <c r="I223" s="119" t="str">
        <f t="shared" si="7"/>
        <v/>
      </c>
    </row>
    <row r="224" spans="2:9" s="15" customFormat="1" ht="14.25" x14ac:dyDescent="0.2">
      <c r="B224" s="118">
        <v>45874</v>
      </c>
      <c r="C224" s="13" t="str">
        <f t="shared" si="6"/>
        <v/>
      </c>
      <c r="D224" s="14" t="s">
        <v>46</v>
      </c>
      <c r="E224" s="23" t="s">
        <v>46</v>
      </c>
      <c r="F224" s="23" t="s">
        <v>46</v>
      </c>
      <c r="G224" s="23" t="s">
        <v>46</v>
      </c>
      <c r="H224" s="23" t="s">
        <v>46</v>
      </c>
      <c r="I224" s="119" t="str">
        <f t="shared" si="7"/>
        <v/>
      </c>
    </row>
    <row r="225" spans="2:9" s="15" customFormat="1" ht="14.25" x14ac:dyDescent="0.2">
      <c r="B225" s="118">
        <v>45875</v>
      </c>
      <c r="C225" s="13" t="str">
        <f t="shared" si="6"/>
        <v/>
      </c>
      <c r="D225" s="14" t="s">
        <v>46</v>
      </c>
      <c r="E225" s="23" t="s">
        <v>46</v>
      </c>
      <c r="F225" s="23" t="s">
        <v>46</v>
      </c>
      <c r="G225" s="23" t="s">
        <v>46</v>
      </c>
      <c r="H225" s="23" t="s">
        <v>46</v>
      </c>
      <c r="I225" s="119" t="str">
        <f t="shared" si="7"/>
        <v/>
      </c>
    </row>
    <row r="226" spans="2:9" s="15" customFormat="1" ht="14.25" x14ac:dyDescent="0.2">
      <c r="B226" s="118">
        <v>45876</v>
      </c>
      <c r="C226" s="13" t="str">
        <f t="shared" si="6"/>
        <v/>
      </c>
      <c r="D226" s="14" t="s">
        <v>46</v>
      </c>
      <c r="E226" s="23" t="s">
        <v>46</v>
      </c>
      <c r="F226" s="23" t="s">
        <v>46</v>
      </c>
      <c r="G226" s="23" t="s">
        <v>46</v>
      </c>
      <c r="H226" s="23" t="s">
        <v>46</v>
      </c>
      <c r="I226" s="119" t="str">
        <f t="shared" si="7"/>
        <v/>
      </c>
    </row>
    <row r="227" spans="2:9" s="15" customFormat="1" ht="14.25" x14ac:dyDescent="0.2">
      <c r="B227" s="118">
        <v>45877</v>
      </c>
      <c r="C227" s="13" t="str">
        <f t="shared" si="6"/>
        <v/>
      </c>
      <c r="D227" s="14" t="s">
        <v>46</v>
      </c>
      <c r="E227" s="23" t="s">
        <v>46</v>
      </c>
      <c r="F227" s="23" t="s">
        <v>46</v>
      </c>
      <c r="G227" s="23" t="s">
        <v>46</v>
      </c>
      <c r="H227" s="23" t="s">
        <v>46</v>
      </c>
      <c r="I227" s="119" t="str">
        <f t="shared" si="7"/>
        <v/>
      </c>
    </row>
    <row r="228" spans="2:9" s="15" customFormat="1" ht="14.25" x14ac:dyDescent="0.2">
      <c r="B228" s="118">
        <v>45878</v>
      </c>
      <c r="C228" s="13" t="str">
        <f t="shared" si="6"/>
        <v/>
      </c>
      <c r="D228" s="14" t="s">
        <v>46</v>
      </c>
      <c r="E228" s="23" t="s">
        <v>46</v>
      </c>
      <c r="F228" s="23" t="s">
        <v>46</v>
      </c>
      <c r="G228" s="23" t="s">
        <v>46</v>
      </c>
      <c r="H228" s="23" t="s">
        <v>46</v>
      </c>
      <c r="I228" s="119" t="str">
        <f t="shared" si="7"/>
        <v/>
      </c>
    </row>
    <row r="229" spans="2:9" s="15" customFormat="1" ht="14.25" x14ac:dyDescent="0.2">
      <c r="B229" s="118">
        <v>45879</v>
      </c>
      <c r="C229" s="13" t="str">
        <f t="shared" si="6"/>
        <v/>
      </c>
      <c r="D229" s="14" t="s">
        <v>46</v>
      </c>
      <c r="E229" s="23" t="s">
        <v>46</v>
      </c>
      <c r="F229" s="23" t="s">
        <v>46</v>
      </c>
      <c r="G229" s="23" t="s">
        <v>46</v>
      </c>
      <c r="H229" s="23" t="s">
        <v>46</v>
      </c>
      <c r="I229" s="119" t="str">
        <f t="shared" si="7"/>
        <v/>
      </c>
    </row>
    <row r="230" spans="2:9" s="15" customFormat="1" ht="14.25" x14ac:dyDescent="0.2">
      <c r="B230" s="118">
        <v>45880</v>
      </c>
      <c r="C230" s="13" t="str">
        <f t="shared" si="6"/>
        <v/>
      </c>
      <c r="D230" s="14" t="s">
        <v>46</v>
      </c>
      <c r="E230" s="23" t="s">
        <v>46</v>
      </c>
      <c r="F230" s="23" t="s">
        <v>46</v>
      </c>
      <c r="G230" s="23" t="s">
        <v>46</v>
      </c>
      <c r="H230" s="23" t="s">
        <v>46</v>
      </c>
      <c r="I230" s="119" t="str">
        <f t="shared" si="7"/>
        <v/>
      </c>
    </row>
    <row r="231" spans="2:9" s="15" customFormat="1" ht="14.25" x14ac:dyDescent="0.2">
      <c r="B231" s="118">
        <v>45881</v>
      </c>
      <c r="C231" s="13" t="str">
        <f t="shared" si="6"/>
        <v/>
      </c>
      <c r="D231" s="14" t="s">
        <v>46</v>
      </c>
      <c r="E231" s="23" t="s">
        <v>46</v>
      </c>
      <c r="F231" s="23" t="s">
        <v>46</v>
      </c>
      <c r="G231" s="23" t="s">
        <v>46</v>
      </c>
      <c r="H231" s="23" t="s">
        <v>46</v>
      </c>
      <c r="I231" s="119" t="str">
        <f t="shared" si="7"/>
        <v/>
      </c>
    </row>
    <row r="232" spans="2:9" s="15" customFormat="1" ht="14.25" x14ac:dyDescent="0.2">
      <c r="B232" s="118">
        <v>45882</v>
      </c>
      <c r="C232" s="13" t="str">
        <f t="shared" si="6"/>
        <v/>
      </c>
      <c r="D232" s="14" t="s">
        <v>46</v>
      </c>
      <c r="E232" s="23" t="s">
        <v>46</v>
      </c>
      <c r="F232" s="23" t="s">
        <v>46</v>
      </c>
      <c r="G232" s="23" t="s">
        <v>46</v>
      </c>
      <c r="H232" s="23" t="s">
        <v>46</v>
      </c>
      <c r="I232" s="119" t="str">
        <f t="shared" si="7"/>
        <v/>
      </c>
    </row>
    <row r="233" spans="2:9" s="15" customFormat="1" ht="14.25" x14ac:dyDescent="0.2">
      <c r="B233" s="118">
        <v>45883</v>
      </c>
      <c r="C233" s="13" t="str">
        <f t="shared" si="6"/>
        <v/>
      </c>
      <c r="D233" s="14" t="s">
        <v>46</v>
      </c>
      <c r="E233" s="23" t="s">
        <v>46</v>
      </c>
      <c r="F233" s="23" t="s">
        <v>46</v>
      </c>
      <c r="G233" s="23" t="s">
        <v>46</v>
      </c>
      <c r="H233" s="23" t="s">
        <v>46</v>
      </c>
      <c r="I233" s="119" t="str">
        <f t="shared" si="7"/>
        <v/>
      </c>
    </row>
    <row r="234" spans="2:9" s="15" customFormat="1" ht="14.25" x14ac:dyDescent="0.2">
      <c r="B234" s="118">
        <v>45884</v>
      </c>
      <c r="C234" s="13" t="str">
        <f t="shared" si="6"/>
        <v/>
      </c>
      <c r="D234" s="14" t="s">
        <v>46</v>
      </c>
      <c r="E234" s="23" t="s">
        <v>46</v>
      </c>
      <c r="F234" s="23" t="s">
        <v>46</v>
      </c>
      <c r="G234" s="23" t="s">
        <v>46</v>
      </c>
      <c r="H234" s="23" t="s">
        <v>46</v>
      </c>
      <c r="I234" s="119" t="str">
        <f t="shared" si="7"/>
        <v/>
      </c>
    </row>
    <row r="235" spans="2:9" s="15" customFormat="1" ht="14.25" x14ac:dyDescent="0.2">
      <c r="B235" s="118">
        <v>45885</v>
      </c>
      <c r="C235" s="13" t="str">
        <f t="shared" si="6"/>
        <v/>
      </c>
      <c r="D235" s="14" t="s">
        <v>46</v>
      </c>
      <c r="E235" s="23" t="s">
        <v>46</v>
      </c>
      <c r="F235" s="23" t="s">
        <v>46</v>
      </c>
      <c r="G235" s="23" t="s">
        <v>46</v>
      </c>
      <c r="H235" s="23" t="s">
        <v>46</v>
      </c>
      <c r="I235" s="119" t="str">
        <f t="shared" si="7"/>
        <v/>
      </c>
    </row>
    <row r="236" spans="2:9" s="15" customFormat="1" ht="14.25" x14ac:dyDescent="0.2">
      <c r="B236" s="118">
        <v>45886</v>
      </c>
      <c r="C236" s="13" t="str">
        <f t="shared" si="6"/>
        <v/>
      </c>
      <c r="D236" s="14" t="s">
        <v>46</v>
      </c>
      <c r="E236" s="23" t="s">
        <v>46</v>
      </c>
      <c r="F236" s="23" t="s">
        <v>46</v>
      </c>
      <c r="G236" s="23" t="s">
        <v>46</v>
      </c>
      <c r="H236" s="23" t="s">
        <v>46</v>
      </c>
      <c r="I236" s="119" t="str">
        <f t="shared" si="7"/>
        <v/>
      </c>
    </row>
    <row r="237" spans="2:9" s="15" customFormat="1" ht="14.25" x14ac:dyDescent="0.2">
      <c r="B237" s="118">
        <v>45887</v>
      </c>
      <c r="C237" s="13" t="str">
        <f t="shared" si="6"/>
        <v/>
      </c>
      <c r="D237" s="14" t="s">
        <v>46</v>
      </c>
      <c r="E237" s="23" t="s">
        <v>46</v>
      </c>
      <c r="F237" s="23" t="s">
        <v>46</v>
      </c>
      <c r="G237" s="23" t="s">
        <v>46</v>
      </c>
      <c r="H237" s="23" t="s">
        <v>46</v>
      </c>
      <c r="I237" s="119" t="str">
        <f t="shared" si="7"/>
        <v/>
      </c>
    </row>
    <row r="238" spans="2:9" s="15" customFormat="1" ht="14.25" x14ac:dyDescent="0.2">
      <c r="B238" s="118">
        <v>45888</v>
      </c>
      <c r="C238" s="13" t="str">
        <f t="shared" si="6"/>
        <v/>
      </c>
      <c r="D238" s="14" t="s">
        <v>46</v>
      </c>
      <c r="E238" s="23" t="s">
        <v>46</v>
      </c>
      <c r="F238" s="23" t="s">
        <v>46</v>
      </c>
      <c r="G238" s="23" t="s">
        <v>46</v>
      </c>
      <c r="H238" s="23" t="s">
        <v>46</v>
      </c>
      <c r="I238" s="119" t="str">
        <f t="shared" si="7"/>
        <v/>
      </c>
    </row>
    <row r="239" spans="2:9" s="15" customFormat="1" ht="14.25" x14ac:dyDescent="0.2">
      <c r="B239" s="118">
        <v>45889</v>
      </c>
      <c r="C239" s="13" t="str">
        <f t="shared" si="6"/>
        <v/>
      </c>
      <c r="D239" s="14" t="s">
        <v>46</v>
      </c>
      <c r="E239" s="23" t="s">
        <v>46</v>
      </c>
      <c r="F239" s="23" t="s">
        <v>46</v>
      </c>
      <c r="G239" s="23" t="s">
        <v>46</v>
      </c>
      <c r="H239" s="23" t="s">
        <v>46</v>
      </c>
      <c r="I239" s="119" t="str">
        <f t="shared" si="7"/>
        <v/>
      </c>
    </row>
    <row r="240" spans="2:9" s="15" customFormat="1" ht="14.25" x14ac:dyDescent="0.2">
      <c r="B240" s="118">
        <v>45890</v>
      </c>
      <c r="C240" s="13" t="str">
        <f t="shared" si="6"/>
        <v/>
      </c>
      <c r="D240" s="14" t="s">
        <v>46</v>
      </c>
      <c r="E240" s="23" t="s">
        <v>46</v>
      </c>
      <c r="F240" s="23" t="s">
        <v>46</v>
      </c>
      <c r="G240" s="23" t="s">
        <v>46</v>
      </c>
      <c r="H240" s="23" t="s">
        <v>46</v>
      </c>
      <c r="I240" s="119" t="str">
        <f t="shared" si="7"/>
        <v/>
      </c>
    </row>
    <row r="241" spans="2:9" s="15" customFormat="1" ht="14.25" x14ac:dyDescent="0.2">
      <c r="B241" s="118">
        <v>45891</v>
      </c>
      <c r="C241" s="13" t="str">
        <f t="shared" si="6"/>
        <v/>
      </c>
      <c r="D241" s="14" t="s">
        <v>46</v>
      </c>
      <c r="E241" s="23" t="s">
        <v>46</v>
      </c>
      <c r="F241" s="23" t="s">
        <v>46</v>
      </c>
      <c r="G241" s="23" t="s">
        <v>46</v>
      </c>
      <c r="H241" s="23" t="s">
        <v>46</v>
      </c>
      <c r="I241" s="119" t="str">
        <f t="shared" si="7"/>
        <v/>
      </c>
    </row>
    <row r="242" spans="2:9" s="15" customFormat="1" ht="14.25" x14ac:dyDescent="0.2">
      <c r="B242" s="118">
        <v>45892</v>
      </c>
      <c r="C242" s="13" t="str">
        <f t="shared" si="6"/>
        <v/>
      </c>
      <c r="D242" s="14" t="s">
        <v>46</v>
      </c>
      <c r="E242" s="23" t="s">
        <v>46</v>
      </c>
      <c r="F242" s="23" t="s">
        <v>46</v>
      </c>
      <c r="G242" s="23" t="s">
        <v>46</v>
      </c>
      <c r="H242" s="23" t="s">
        <v>46</v>
      </c>
      <c r="I242" s="119" t="str">
        <f t="shared" si="7"/>
        <v/>
      </c>
    </row>
    <row r="243" spans="2:9" s="15" customFormat="1" ht="14.25" x14ac:dyDescent="0.2">
      <c r="B243" s="118">
        <v>45893</v>
      </c>
      <c r="C243" s="13" t="str">
        <f t="shared" si="6"/>
        <v/>
      </c>
      <c r="D243" s="14" t="s">
        <v>46</v>
      </c>
      <c r="E243" s="23" t="s">
        <v>46</v>
      </c>
      <c r="F243" s="23" t="s">
        <v>46</v>
      </c>
      <c r="G243" s="23" t="s">
        <v>46</v>
      </c>
      <c r="H243" s="23" t="s">
        <v>46</v>
      </c>
      <c r="I243" s="119" t="str">
        <f t="shared" si="7"/>
        <v/>
      </c>
    </row>
    <row r="244" spans="2:9" s="15" customFormat="1" ht="14.25" x14ac:dyDescent="0.2">
      <c r="B244" s="118">
        <v>45894</v>
      </c>
      <c r="C244" s="13" t="str">
        <f t="shared" si="6"/>
        <v/>
      </c>
      <c r="D244" s="14" t="s">
        <v>46</v>
      </c>
      <c r="E244" s="23" t="s">
        <v>46</v>
      </c>
      <c r="F244" s="23" t="s">
        <v>46</v>
      </c>
      <c r="G244" s="23" t="s">
        <v>46</v>
      </c>
      <c r="H244" s="23" t="s">
        <v>46</v>
      </c>
      <c r="I244" s="119" t="str">
        <f t="shared" si="7"/>
        <v/>
      </c>
    </row>
    <row r="245" spans="2:9" s="15" customFormat="1" ht="14.25" x14ac:dyDescent="0.2">
      <c r="B245" s="118">
        <v>45895</v>
      </c>
      <c r="C245" s="13" t="str">
        <f t="shared" si="6"/>
        <v/>
      </c>
      <c r="D245" s="14" t="s">
        <v>46</v>
      </c>
      <c r="E245" s="23" t="s">
        <v>46</v>
      </c>
      <c r="F245" s="23" t="s">
        <v>46</v>
      </c>
      <c r="G245" s="23" t="s">
        <v>46</v>
      </c>
      <c r="H245" s="23" t="s">
        <v>46</v>
      </c>
      <c r="I245" s="119" t="str">
        <f t="shared" si="7"/>
        <v/>
      </c>
    </row>
    <row r="246" spans="2:9" s="15" customFormat="1" ht="14.25" x14ac:dyDescent="0.2">
      <c r="B246" s="118">
        <v>45896</v>
      </c>
      <c r="C246" s="13" t="str">
        <f t="shared" si="6"/>
        <v/>
      </c>
      <c r="D246" s="14" t="s">
        <v>46</v>
      </c>
      <c r="E246" s="23" t="s">
        <v>46</v>
      </c>
      <c r="F246" s="23" t="s">
        <v>46</v>
      </c>
      <c r="G246" s="23" t="s">
        <v>46</v>
      </c>
      <c r="H246" s="23" t="s">
        <v>46</v>
      </c>
      <c r="I246" s="119" t="str">
        <f t="shared" si="7"/>
        <v/>
      </c>
    </row>
    <row r="247" spans="2:9" s="15" customFormat="1" ht="14.25" x14ac:dyDescent="0.2">
      <c r="B247" s="118">
        <v>45897</v>
      </c>
      <c r="C247" s="13" t="str">
        <f t="shared" si="6"/>
        <v/>
      </c>
      <c r="D247" s="14" t="s">
        <v>46</v>
      </c>
      <c r="E247" s="23" t="s">
        <v>46</v>
      </c>
      <c r="F247" s="23" t="s">
        <v>46</v>
      </c>
      <c r="G247" s="23" t="s">
        <v>46</v>
      </c>
      <c r="H247" s="23" t="s">
        <v>46</v>
      </c>
      <c r="I247" s="119" t="str">
        <f t="shared" si="7"/>
        <v/>
      </c>
    </row>
    <row r="248" spans="2:9" s="15" customFormat="1" ht="14.25" x14ac:dyDescent="0.2">
      <c r="B248" s="118">
        <v>45898</v>
      </c>
      <c r="C248" s="13" t="str">
        <f t="shared" si="6"/>
        <v/>
      </c>
      <c r="D248" s="14" t="s">
        <v>46</v>
      </c>
      <c r="E248" s="23" t="s">
        <v>46</v>
      </c>
      <c r="F248" s="23" t="s">
        <v>46</v>
      </c>
      <c r="G248" s="23" t="s">
        <v>46</v>
      </c>
      <c r="H248" s="23" t="s">
        <v>46</v>
      </c>
      <c r="I248" s="119" t="str">
        <f t="shared" si="7"/>
        <v/>
      </c>
    </row>
    <row r="249" spans="2:9" s="15" customFormat="1" ht="14.25" x14ac:dyDescent="0.2">
      <c r="B249" s="118">
        <v>45899</v>
      </c>
      <c r="C249" s="13" t="str">
        <f t="shared" si="6"/>
        <v/>
      </c>
      <c r="D249" s="14" t="s">
        <v>46</v>
      </c>
      <c r="E249" s="23" t="s">
        <v>46</v>
      </c>
      <c r="F249" s="23" t="s">
        <v>46</v>
      </c>
      <c r="G249" s="23" t="s">
        <v>46</v>
      </c>
      <c r="H249" s="23" t="s">
        <v>46</v>
      </c>
      <c r="I249" s="119" t="str">
        <f t="shared" si="7"/>
        <v/>
      </c>
    </row>
    <row r="250" spans="2:9" s="15" customFormat="1" ht="14.25" x14ac:dyDescent="0.2">
      <c r="B250" s="118">
        <v>45900</v>
      </c>
      <c r="C250" s="13" t="str">
        <f t="shared" si="6"/>
        <v/>
      </c>
      <c r="D250" s="14" t="s">
        <v>46</v>
      </c>
      <c r="E250" s="23" t="s">
        <v>46</v>
      </c>
      <c r="F250" s="23" t="s">
        <v>46</v>
      </c>
      <c r="G250" s="23" t="s">
        <v>46</v>
      </c>
      <c r="H250" s="23" t="s">
        <v>46</v>
      </c>
      <c r="I250" s="119" t="str">
        <f t="shared" si="7"/>
        <v/>
      </c>
    </row>
    <row r="251" spans="2:9" s="15" customFormat="1" ht="14.25" x14ac:dyDescent="0.2">
      <c r="B251" s="118">
        <v>45901</v>
      </c>
      <c r="C251" s="13" t="str">
        <f t="shared" si="6"/>
        <v/>
      </c>
      <c r="D251" s="14" t="s">
        <v>46</v>
      </c>
      <c r="E251" s="23" t="s">
        <v>46</v>
      </c>
      <c r="F251" s="23" t="s">
        <v>46</v>
      </c>
      <c r="G251" s="23" t="s">
        <v>46</v>
      </c>
      <c r="H251" s="23" t="s">
        <v>46</v>
      </c>
      <c r="I251" s="119" t="str">
        <f t="shared" si="7"/>
        <v/>
      </c>
    </row>
    <row r="252" spans="2:9" s="15" customFormat="1" ht="14.25" x14ac:dyDescent="0.2">
      <c r="B252" s="118">
        <v>45902</v>
      </c>
      <c r="C252" s="13" t="str">
        <f t="shared" si="6"/>
        <v/>
      </c>
      <c r="D252" s="14" t="s">
        <v>46</v>
      </c>
      <c r="E252" s="23" t="s">
        <v>46</v>
      </c>
      <c r="F252" s="23" t="s">
        <v>46</v>
      </c>
      <c r="G252" s="23" t="s">
        <v>46</v>
      </c>
      <c r="H252" s="23" t="s">
        <v>46</v>
      </c>
      <c r="I252" s="119" t="str">
        <f t="shared" si="7"/>
        <v/>
      </c>
    </row>
    <row r="253" spans="2:9" s="15" customFormat="1" ht="14.25" x14ac:dyDescent="0.2">
      <c r="B253" s="118">
        <v>45903</v>
      </c>
      <c r="C253" s="13" t="str">
        <f t="shared" si="6"/>
        <v/>
      </c>
      <c r="D253" s="14" t="s">
        <v>46</v>
      </c>
      <c r="E253" s="23" t="s">
        <v>46</v>
      </c>
      <c r="F253" s="23" t="s">
        <v>46</v>
      </c>
      <c r="G253" s="23" t="s">
        <v>46</v>
      </c>
      <c r="H253" s="23" t="s">
        <v>46</v>
      </c>
      <c r="I253" s="119" t="str">
        <f t="shared" si="7"/>
        <v/>
      </c>
    </row>
    <row r="254" spans="2:9" s="15" customFormat="1" ht="14.25" x14ac:dyDescent="0.2">
      <c r="B254" s="118">
        <v>45904</v>
      </c>
      <c r="C254" s="13" t="str">
        <f t="shared" si="6"/>
        <v/>
      </c>
      <c r="D254" s="14" t="s">
        <v>46</v>
      </c>
      <c r="E254" s="23" t="s">
        <v>46</v>
      </c>
      <c r="F254" s="23" t="s">
        <v>46</v>
      </c>
      <c r="G254" s="23" t="s">
        <v>46</v>
      </c>
      <c r="H254" s="23" t="s">
        <v>46</v>
      </c>
      <c r="I254" s="119" t="str">
        <f t="shared" si="7"/>
        <v/>
      </c>
    </row>
    <row r="255" spans="2:9" s="15" customFormat="1" ht="14.25" x14ac:dyDescent="0.2">
      <c r="B255" s="118">
        <v>45905</v>
      </c>
      <c r="C255" s="13" t="str">
        <f t="shared" si="6"/>
        <v/>
      </c>
      <c r="D255" s="14" t="s">
        <v>46</v>
      </c>
      <c r="E255" s="23" t="s">
        <v>46</v>
      </c>
      <c r="F255" s="23" t="s">
        <v>46</v>
      </c>
      <c r="G255" s="23" t="s">
        <v>46</v>
      </c>
      <c r="H255" s="23" t="s">
        <v>46</v>
      </c>
      <c r="I255" s="119" t="str">
        <f t="shared" si="7"/>
        <v/>
      </c>
    </row>
    <row r="256" spans="2:9" s="15" customFormat="1" ht="14.25" x14ac:dyDescent="0.2">
      <c r="B256" s="118">
        <v>45906</v>
      </c>
      <c r="C256" s="13" t="str">
        <f t="shared" si="6"/>
        <v/>
      </c>
      <c r="D256" s="14" t="s">
        <v>46</v>
      </c>
      <c r="E256" s="23" t="s">
        <v>46</v>
      </c>
      <c r="F256" s="23" t="s">
        <v>46</v>
      </c>
      <c r="G256" s="23" t="s">
        <v>46</v>
      </c>
      <c r="H256" s="23" t="s">
        <v>46</v>
      </c>
      <c r="I256" s="119" t="str">
        <f t="shared" si="7"/>
        <v/>
      </c>
    </row>
    <row r="257" spans="2:9" s="15" customFormat="1" ht="14.25" x14ac:dyDescent="0.2">
      <c r="B257" s="118">
        <v>45907</v>
      </c>
      <c r="C257" s="13" t="str">
        <f t="shared" si="6"/>
        <v/>
      </c>
      <c r="D257" s="14" t="s">
        <v>46</v>
      </c>
      <c r="E257" s="23" t="s">
        <v>46</v>
      </c>
      <c r="F257" s="23" t="s">
        <v>46</v>
      </c>
      <c r="G257" s="23" t="s">
        <v>46</v>
      </c>
      <c r="H257" s="23" t="s">
        <v>46</v>
      </c>
      <c r="I257" s="119" t="str">
        <f t="shared" si="7"/>
        <v/>
      </c>
    </row>
    <row r="258" spans="2:9" s="15" customFormat="1" ht="14.25" x14ac:dyDescent="0.2">
      <c r="B258" s="118">
        <v>45908</v>
      </c>
      <c r="C258" s="13" t="str">
        <f t="shared" si="6"/>
        <v/>
      </c>
      <c r="D258" s="14" t="s">
        <v>46</v>
      </c>
      <c r="E258" s="23" t="s">
        <v>46</v>
      </c>
      <c r="F258" s="23" t="s">
        <v>46</v>
      </c>
      <c r="G258" s="23" t="s">
        <v>46</v>
      </c>
      <c r="H258" s="23" t="s">
        <v>46</v>
      </c>
      <c r="I258" s="119" t="str">
        <f t="shared" si="7"/>
        <v/>
      </c>
    </row>
    <row r="259" spans="2:9" s="15" customFormat="1" ht="14.25" x14ac:dyDescent="0.2">
      <c r="B259" s="118">
        <v>45909</v>
      </c>
      <c r="C259" s="13" t="str">
        <f t="shared" si="6"/>
        <v/>
      </c>
      <c r="D259" s="14" t="s">
        <v>46</v>
      </c>
      <c r="E259" s="23" t="s">
        <v>46</v>
      </c>
      <c r="F259" s="23" t="s">
        <v>46</v>
      </c>
      <c r="G259" s="23" t="s">
        <v>46</v>
      </c>
      <c r="H259" s="23" t="s">
        <v>46</v>
      </c>
      <c r="I259" s="119" t="str">
        <f t="shared" si="7"/>
        <v/>
      </c>
    </row>
    <row r="260" spans="2:9" s="15" customFormat="1" ht="14.25" x14ac:dyDescent="0.2">
      <c r="B260" s="118">
        <v>45910</v>
      </c>
      <c r="C260" s="13" t="str">
        <f t="shared" si="6"/>
        <v/>
      </c>
      <c r="D260" s="14" t="s">
        <v>46</v>
      </c>
      <c r="E260" s="23" t="s">
        <v>46</v>
      </c>
      <c r="F260" s="23" t="s">
        <v>46</v>
      </c>
      <c r="G260" s="23" t="s">
        <v>46</v>
      </c>
      <c r="H260" s="23" t="s">
        <v>46</v>
      </c>
      <c r="I260" s="119" t="str">
        <f t="shared" si="7"/>
        <v/>
      </c>
    </row>
    <row r="261" spans="2:9" s="15" customFormat="1" ht="14.25" x14ac:dyDescent="0.2">
      <c r="B261" s="118">
        <v>45911</v>
      </c>
      <c r="C261" s="13" t="str">
        <f t="shared" si="6"/>
        <v/>
      </c>
      <c r="D261" s="14" t="s">
        <v>46</v>
      </c>
      <c r="E261" s="23" t="s">
        <v>46</v>
      </c>
      <c r="F261" s="23" t="s">
        <v>46</v>
      </c>
      <c r="G261" s="23" t="s">
        <v>46</v>
      </c>
      <c r="H261" s="23" t="s">
        <v>46</v>
      </c>
      <c r="I261" s="119" t="str">
        <f t="shared" si="7"/>
        <v/>
      </c>
    </row>
    <row r="262" spans="2:9" s="15" customFormat="1" ht="14.25" x14ac:dyDescent="0.2">
      <c r="B262" s="118">
        <v>45912</v>
      </c>
      <c r="C262" s="13" t="str">
        <f t="shared" ref="C262:C325" si="8">IF(D262="","",IF(D262&gt;0,"COMPRA
PURCHASE","VENTA
SELL"))</f>
        <v/>
      </c>
      <c r="D262" s="14" t="s">
        <v>46</v>
      </c>
      <c r="E262" s="23" t="s">
        <v>46</v>
      </c>
      <c r="F262" s="23" t="s">
        <v>46</v>
      </c>
      <c r="G262" s="23" t="s">
        <v>46</v>
      </c>
      <c r="H262" s="23" t="s">
        <v>46</v>
      </c>
      <c r="I262" s="119" t="str">
        <f t="shared" ref="I262:I325" si="9">IF(C262="","","Volumen de Gas final previsto fuera de la banda de indiferencia.
Predicted Closing Linepack placed out of the indiference linepack level.")</f>
        <v/>
      </c>
    </row>
    <row r="263" spans="2:9" s="15" customFormat="1" ht="14.25" x14ac:dyDescent="0.2">
      <c r="B263" s="118">
        <v>45913</v>
      </c>
      <c r="C263" s="13" t="str">
        <f t="shared" si="8"/>
        <v/>
      </c>
      <c r="D263" s="14" t="s">
        <v>46</v>
      </c>
      <c r="E263" s="23" t="s">
        <v>46</v>
      </c>
      <c r="F263" s="23" t="s">
        <v>46</v>
      </c>
      <c r="G263" s="23" t="s">
        <v>46</v>
      </c>
      <c r="H263" s="23" t="s">
        <v>46</v>
      </c>
      <c r="I263" s="119" t="str">
        <f t="shared" si="9"/>
        <v/>
      </c>
    </row>
    <row r="264" spans="2:9" s="15" customFormat="1" ht="14.25" x14ac:dyDescent="0.2">
      <c r="B264" s="118">
        <v>45914</v>
      </c>
      <c r="C264" s="13" t="str">
        <f t="shared" si="8"/>
        <v/>
      </c>
      <c r="D264" s="14" t="s">
        <v>46</v>
      </c>
      <c r="E264" s="23" t="s">
        <v>46</v>
      </c>
      <c r="F264" s="23" t="s">
        <v>46</v>
      </c>
      <c r="G264" s="23" t="s">
        <v>46</v>
      </c>
      <c r="H264" s="23" t="s">
        <v>46</v>
      </c>
      <c r="I264" s="119" t="str">
        <f t="shared" si="9"/>
        <v/>
      </c>
    </row>
    <row r="265" spans="2:9" s="15" customFormat="1" ht="14.25" x14ac:dyDescent="0.2">
      <c r="B265" s="118">
        <v>45915</v>
      </c>
      <c r="C265" s="13" t="str">
        <f t="shared" si="8"/>
        <v/>
      </c>
      <c r="D265" s="14" t="s">
        <v>46</v>
      </c>
      <c r="E265" s="23" t="s">
        <v>46</v>
      </c>
      <c r="F265" s="23" t="s">
        <v>46</v>
      </c>
      <c r="G265" s="23" t="s">
        <v>46</v>
      </c>
      <c r="H265" s="23" t="s">
        <v>46</v>
      </c>
      <c r="I265" s="119" t="str">
        <f t="shared" si="9"/>
        <v/>
      </c>
    </row>
    <row r="266" spans="2:9" s="15" customFormat="1" ht="14.25" x14ac:dyDescent="0.2">
      <c r="B266" s="118">
        <v>45916</v>
      </c>
      <c r="C266" s="13" t="str">
        <f t="shared" si="8"/>
        <v/>
      </c>
      <c r="D266" s="14" t="s">
        <v>46</v>
      </c>
      <c r="E266" s="23" t="s">
        <v>46</v>
      </c>
      <c r="F266" s="23" t="s">
        <v>46</v>
      </c>
      <c r="G266" s="23" t="s">
        <v>46</v>
      </c>
      <c r="H266" s="23" t="s">
        <v>46</v>
      </c>
      <c r="I266" s="119" t="str">
        <f t="shared" si="9"/>
        <v/>
      </c>
    </row>
    <row r="267" spans="2:9" s="15" customFormat="1" ht="14.25" x14ac:dyDescent="0.2">
      <c r="B267" s="118">
        <v>45917</v>
      </c>
      <c r="C267" s="13" t="str">
        <f t="shared" si="8"/>
        <v/>
      </c>
      <c r="D267" s="14" t="s">
        <v>46</v>
      </c>
      <c r="E267" s="23" t="s">
        <v>46</v>
      </c>
      <c r="F267" s="23" t="s">
        <v>46</v>
      </c>
      <c r="G267" s="23" t="s">
        <v>46</v>
      </c>
      <c r="H267" s="23" t="s">
        <v>46</v>
      </c>
      <c r="I267" s="119" t="str">
        <f t="shared" si="9"/>
        <v/>
      </c>
    </row>
    <row r="268" spans="2:9" s="15" customFormat="1" ht="14.25" x14ac:dyDescent="0.2">
      <c r="B268" s="118">
        <v>45918</v>
      </c>
      <c r="C268" s="13" t="str">
        <f t="shared" si="8"/>
        <v/>
      </c>
      <c r="D268" s="14" t="s">
        <v>46</v>
      </c>
      <c r="E268" s="23" t="s">
        <v>46</v>
      </c>
      <c r="F268" s="23" t="s">
        <v>46</v>
      </c>
      <c r="G268" s="23" t="s">
        <v>46</v>
      </c>
      <c r="H268" s="23" t="s">
        <v>46</v>
      </c>
      <c r="I268" s="119" t="str">
        <f t="shared" si="9"/>
        <v/>
      </c>
    </row>
    <row r="269" spans="2:9" s="15" customFormat="1" ht="14.25" x14ac:dyDescent="0.2">
      <c r="B269" s="118">
        <v>45919</v>
      </c>
      <c r="C269" s="13" t="str">
        <f t="shared" si="8"/>
        <v/>
      </c>
      <c r="D269" s="14" t="s">
        <v>46</v>
      </c>
      <c r="E269" s="23" t="s">
        <v>46</v>
      </c>
      <c r="F269" s="23" t="s">
        <v>46</v>
      </c>
      <c r="G269" s="23" t="s">
        <v>46</v>
      </c>
      <c r="H269" s="23" t="s">
        <v>46</v>
      </c>
      <c r="I269" s="119" t="str">
        <f t="shared" si="9"/>
        <v/>
      </c>
    </row>
    <row r="270" spans="2:9" s="15" customFormat="1" ht="14.25" x14ac:dyDescent="0.2">
      <c r="B270" s="118">
        <v>45920</v>
      </c>
      <c r="C270" s="13" t="str">
        <f t="shared" si="8"/>
        <v/>
      </c>
      <c r="D270" s="14" t="s">
        <v>46</v>
      </c>
      <c r="E270" s="23" t="s">
        <v>46</v>
      </c>
      <c r="F270" s="23" t="s">
        <v>46</v>
      </c>
      <c r="G270" s="23" t="s">
        <v>46</v>
      </c>
      <c r="H270" s="23" t="s">
        <v>46</v>
      </c>
      <c r="I270" s="119" t="str">
        <f t="shared" si="9"/>
        <v/>
      </c>
    </row>
    <row r="271" spans="2:9" s="15" customFormat="1" ht="14.25" x14ac:dyDescent="0.2">
      <c r="B271" s="118">
        <v>45921</v>
      </c>
      <c r="C271" s="13" t="str">
        <f t="shared" si="8"/>
        <v/>
      </c>
      <c r="D271" s="14" t="s">
        <v>46</v>
      </c>
      <c r="E271" s="23" t="s">
        <v>46</v>
      </c>
      <c r="F271" s="23" t="s">
        <v>46</v>
      </c>
      <c r="G271" s="23" t="s">
        <v>46</v>
      </c>
      <c r="H271" s="23" t="s">
        <v>46</v>
      </c>
      <c r="I271" s="119" t="str">
        <f t="shared" si="9"/>
        <v/>
      </c>
    </row>
    <row r="272" spans="2:9" s="15" customFormat="1" ht="14.25" x14ac:dyDescent="0.2">
      <c r="B272" s="118">
        <v>45922</v>
      </c>
      <c r="C272" s="13" t="str">
        <f t="shared" si="8"/>
        <v/>
      </c>
      <c r="D272" s="14" t="s">
        <v>46</v>
      </c>
      <c r="E272" s="23" t="s">
        <v>46</v>
      </c>
      <c r="F272" s="23" t="s">
        <v>46</v>
      </c>
      <c r="G272" s="23" t="s">
        <v>46</v>
      </c>
      <c r="H272" s="23" t="s">
        <v>46</v>
      </c>
      <c r="I272" s="119" t="str">
        <f t="shared" si="9"/>
        <v/>
      </c>
    </row>
    <row r="273" spans="2:9" s="15" customFormat="1" ht="14.25" x14ac:dyDescent="0.2">
      <c r="B273" s="118">
        <v>45923</v>
      </c>
      <c r="C273" s="13" t="str">
        <f t="shared" si="8"/>
        <v/>
      </c>
      <c r="D273" s="14" t="s">
        <v>46</v>
      </c>
      <c r="E273" s="23" t="s">
        <v>46</v>
      </c>
      <c r="F273" s="23" t="s">
        <v>46</v>
      </c>
      <c r="G273" s="23" t="s">
        <v>46</v>
      </c>
      <c r="H273" s="23" t="s">
        <v>46</v>
      </c>
      <c r="I273" s="119" t="str">
        <f t="shared" si="9"/>
        <v/>
      </c>
    </row>
    <row r="274" spans="2:9" s="15" customFormat="1" ht="14.25" x14ac:dyDescent="0.2">
      <c r="B274" s="118">
        <v>45924</v>
      </c>
      <c r="C274" s="13" t="str">
        <f t="shared" si="8"/>
        <v/>
      </c>
      <c r="D274" s="14" t="s">
        <v>46</v>
      </c>
      <c r="E274" s="23" t="s">
        <v>46</v>
      </c>
      <c r="F274" s="23" t="s">
        <v>46</v>
      </c>
      <c r="G274" s="23" t="s">
        <v>46</v>
      </c>
      <c r="H274" s="23" t="s">
        <v>46</v>
      </c>
      <c r="I274" s="119" t="str">
        <f t="shared" si="9"/>
        <v/>
      </c>
    </row>
    <row r="275" spans="2:9" s="15" customFormat="1" ht="14.25" x14ac:dyDescent="0.2">
      <c r="B275" s="118">
        <v>45925</v>
      </c>
      <c r="C275" s="13" t="str">
        <f t="shared" si="8"/>
        <v/>
      </c>
      <c r="D275" s="14" t="s">
        <v>46</v>
      </c>
      <c r="E275" s="23" t="s">
        <v>46</v>
      </c>
      <c r="F275" s="23" t="s">
        <v>46</v>
      </c>
      <c r="G275" s="23" t="s">
        <v>46</v>
      </c>
      <c r="H275" s="23" t="s">
        <v>46</v>
      </c>
      <c r="I275" s="119" t="str">
        <f t="shared" si="9"/>
        <v/>
      </c>
    </row>
    <row r="276" spans="2:9" s="15" customFormat="1" ht="14.25" x14ac:dyDescent="0.2">
      <c r="B276" s="118">
        <v>45926</v>
      </c>
      <c r="C276" s="13" t="str">
        <f t="shared" si="8"/>
        <v/>
      </c>
      <c r="D276" s="14" t="s">
        <v>46</v>
      </c>
      <c r="E276" s="23" t="s">
        <v>46</v>
      </c>
      <c r="F276" s="23" t="s">
        <v>46</v>
      </c>
      <c r="G276" s="23" t="s">
        <v>46</v>
      </c>
      <c r="H276" s="23" t="s">
        <v>46</v>
      </c>
      <c r="I276" s="119" t="str">
        <f t="shared" si="9"/>
        <v/>
      </c>
    </row>
    <row r="277" spans="2:9" s="15" customFormat="1" ht="14.25" x14ac:dyDescent="0.2">
      <c r="B277" s="118">
        <v>45927</v>
      </c>
      <c r="C277" s="13" t="str">
        <f t="shared" si="8"/>
        <v/>
      </c>
      <c r="D277" s="14" t="s">
        <v>46</v>
      </c>
      <c r="E277" s="23" t="s">
        <v>46</v>
      </c>
      <c r="F277" s="23" t="s">
        <v>46</v>
      </c>
      <c r="G277" s="23" t="s">
        <v>46</v>
      </c>
      <c r="H277" s="23" t="s">
        <v>46</v>
      </c>
      <c r="I277" s="119" t="str">
        <f t="shared" si="9"/>
        <v/>
      </c>
    </row>
    <row r="278" spans="2:9" s="15" customFormat="1" ht="14.25" x14ac:dyDescent="0.2">
      <c r="B278" s="118">
        <v>45928</v>
      </c>
      <c r="C278" s="13" t="str">
        <f t="shared" si="8"/>
        <v/>
      </c>
      <c r="D278" s="14" t="s">
        <v>46</v>
      </c>
      <c r="E278" s="23" t="s">
        <v>46</v>
      </c>
      <c r="F278" s="23" t="s">
        <v>46</v>
      </c>
      <c r="G278" s="23" t="s">
        <v>46</v>
      </c>
      <c r="H278" s="23" t="s">
        <v>46</v>
      </c>
      <c r="I278" s="119" t="str">
        <f t="shared" si="9"/>
        <v/>
      </c>
    </row>
    <row r="279" spans="2:9" s="15" customFormat="1" ht="14.25" x14ac:dyDescent="0.2">
      <c r="B279" s="118">
        <v>45929</v>
      </c>
      <c r="C279" s="13" t="str">
        <f t="shared" si="8"/>
        <v/>
      </c>
      <c r="D279" s="14" t="s">
        <v>46</v>
      </c>
      <c r="E279" s="23" t="s">
        <v>46</v>
      </c>
      <c r="F279" s="23" t="s">
        <v>46</v>
      </c>
      <c r="G279" s="23" t="s">
        <v>46</v>
      </c>
      <c r="H279" s="23" t="s">
        <v>46</v>
      </c>
      <c r="I279" s="119" t="str">
        <f t="shared" si="9"/>
        <v/>
      </c>
    </row>
    <row r="280" spans="2:9" s="15" customFormat="1" ht="14.25" x14ac:dyDescent="0.2">
      <c r="B280" s="118">
        <v>45930</v>
      </c>
      <c r="C280" s="13" t="str">
        <f t="shared" si="8"/>
        <v/>
      </c>
      <c r="D280" s="14" t="s">
        <v>46</v>
      </c>
      <c r="E280" s="23" t="s">
        <v>46</v>
      </c>
      <c r="F280" s="23" t="s">
        <v>46</v>
      </c>
      <c r="G280" s="23" t="s">
        <v>46</v>
      </c>
      <c r="H280" s="23" t="s">
        <v>46</v>
      </c>
      <c r="I280" s="119" t="str">
        <f t="shared" si="9"/>
        <v/>
      </c>
    </row>
    <row r="281" spans="2:9" s="15" customFormat="1" ht="14.25" x14ac:dyDescent="0.2">
      <c r="B281" s="118">
        <v>45931</v>
      </c>
      <c r="C281" s="13" t="str">
        <f t="shared" si="8"/>
        <v/>
      </c>
      <c r="D281" s="14" t="s">
        <v>46</v>
      </c>
      <c r="E281" s="23" t="s">
        <v>46</v>
      </c>
      <c r="F281" s="23" t="s">
        <v>46</v>
      </c>
      <c r="G281" s="23" t="s">
        <v>46</v>
      </c>
      <c r="H281" s="23" t="s">
        <v>46</v>
      </c>
      <c r="I281" s="119" t="str">
        <f t="shared" si="9"/>
        <v/>
      </c>
    </row>
    <row r="282" spans="2:9" s="15" customFormat="1" ht="14.25" x14ac:dyDescent="0.2">
      <c r="B282" s="118">
        <v>45932</v>
      </c>
      <c r="C282" s="13" t="str">
        <f t="shared" si="8"/>
        <v/>
      </c>
      <c r="D282" s="14" t="s">
        <v>46</v>
      </c>
      <c r="E282" s="23" t="s">
        <v>46</v>
      </c>
      <c r="F282" s="23" t="s">
        <v>46</v>
      </c>
      <c r="G282" s="23" t="s">
        <v>46</v>
      </c>
      <c r="H282" s="23" t="s">
        <v>46</v>
      </c>
      <c r="I282" s="119" t="str">
        <f t="shared" si="9"/>
        <v/>
      </c>
    </row>
    <row r="283" spans="2:9" s="15" customFormat="1" ht="14.25" x14ac:dyDescent="0.2">
      <c r="B283" s="118">
        <v>45933</v>
      </c>
      <c r="C283" s="13" t="str">
        <f t="shared" si="8"/>
        <v/>
      </c>
      <c r="D283" s="14" t="s">
        <v>46</v>
      </c>
      <c r="E283" s="23" t="s">
        <v>46</v>
      </c>
      <c r="F283" s="23" t="s">
        <v>46</v>
      </c>
      <c r="G283" s="23" t="s">
        <v>46</v>
      </c>
      <c r="H283" s="23" t="s">
        <v>46</v>
      </c>
      <c r="I283" s="119" t="str">
        <f t="shared" si="9"/>
        <v/>
      </c>
    </row>
    <row r="284" spans="2:9" s="15" customFormat="1" ht="14.25" x14ac:dyDescent="0.2">
      <c r="B284" s="118">
        <v>45934</v>
      </c>
      <c r="C284" s="13" t="str">
        <f t="shared" si="8"/>
        <v/>
      </c>
      <c r="D284" s="14" t="s">
        <v>46</v>
      </c>
      <c r="E284" s="23" t="s">
        <v>46</v>
      </c>
      <c r="F284" s="23" t="s">
        <v>46</v>
      </c>
      <c r="G284" s="23" t="s">
        <v>46</v>
      </c>
      <c r="H284" s="23" t="s">
        <v>46</v>
      </c>
      <c r="I284" s="119" t="str">
        <f t="shared" si="9"/>
        <v/>
      </c>
    </row>
    <row r="285" spans="2:9" s="15" customFormat="1" ht="14.25" x14ac:dyDescent="0.2">
      <c r="B285" s="118">
        <v>45935</v>
      </c>
      <c r="C285" s="13" t="str">
        <f t="shared" si="8"/>
        <v/>
      </c>
      <c r="D285" s="14" t="s">
        <v>46</v>
      </c>
      <c r="E285" s="23" t="s">
        <v>46</v>
      </c>
      <c r="F285" s="23" t="s">
        <v>46</v>
      </c>
      <c r="G285" s="23" t="s">
        <v>46</v>
      </c>
      <c r="H285" s="23" t="s">
        <v>46</v>
      </c>
      <c r="I285" s="119" t="str">
        <f t="shared" si="9"/>
        <v/>
      </c>
    </row>
    <row r="286" spans="2:9" s="15" customFormat="1" ht="14.25" x14ac:dyDescent="0.2">
      <c r="B286" s="118">
        <v>45936</v>
      </c>
      <c r="C286" s="13" t="str">
        <f t="shared" si="8"/>
        <v/>
      </c>
      <c r="D286" s="14" t="s">
        <v>46</v>
      </c>
      <c r="E286" s="23" t="s">
        <v>46</v>
      </c>
      <c r="F286" s="23" t="s">
        <v>46</v>
      </c>
      <c r="G286" s="23" t="s">
        <v>46</v>
      </c>
      <c r="H286" s="23" t="s">
        <v>46</v>
      </c>
      <c r="I286" s="119" t="str">
        <f t="shared" si="9"/>
        <v/>
      </c>
    </row>
    <row r="287" spans="2:9" s="15" customFormat="1" ht="14.25" x14ac:dyDescent="0.2">
      <c r="B287" s="118">
        <v>45937</v>
      </c>
      <c r="C287" s="13" t="str">
        <f t="shared" si="8"/>
        <v/>
      </c>
      <c r="D287" s="14" t="s">
        <v>46</v>
      </c>
      <c r="E287" s="23" t="s">
        <v>46</v>
      </c>
      <c r="F287" s="23" t="s">
        <v>46</v>
      </c>
      <c r="G287" s="23" t="s">
        <v>46</v>
      </c>
      <c r="H287" s="23" t="s">
        <v>46</v>
      </c>
      <c r="I287" s="119" t="str">
        <f t="shared" si="9"/>
        <v/>
      </c>
    </row>
    <row r="288" spans="2:9" s="15" customFormat="1" ht="14.25" x14ac:dyDescent="0.2">
      <c r="B288" s="118">
        <v>45938</v>
      </c>
      <c r="C288" s="13" t="str">
        <f t="shared" si="8"/>
        <v/>
      </c>
      <c r="D288" s="14" t="s">
        <v>46</v>
      </c>
      <c r="E288" s="23" t="s">
        <v>46</v>
      </c>
      <c r="F288" s="23" t="s">
        <v>46</v>
      </c>
      <c r="G288" s="23" t="s">
        <v>46</v>
      </c>
      <c r="H288" s="23" t="s">
        <v>46</v>
      </c>
      <c r="I288" s="119" t="str">
        <f t="shared" si="9"/>
        <v/>
      </c>
    </row>
    <row r="289" spans="2:9" s="15" customFormat="1" ht="14.25" x14ac:dyDescent="0.2">
      <c r="B289" s="118">
        <v>45939</v>
      </c>
      <c r="C289" s="13" t="str">
        <f t="shared" si="8"/>
        <v/>
      </c>
      <c r="D289" s="14" t="s">
        <v>46</v>
      </c>
      <c r="E289" s="23" t="s">
        <v>46</v>
      </c>
      <c r="F289" s="23" t="s">
        <v>46</v>
      </c>
      <c r="G289" s="23" t="s">
        <v>46</v>
      </c>
      <c r="H289" s="23" t="s">
        <v>46</v>
      </c>
      <c r="I289" s="119" t="str">
        <f t="shared" si="9"/>
        <v/>
      </c>
    </row>
    <row r="290" spans="2:9" s="15" customFormat="1" ht="14.25" x14ac:dyDescent="0.2">
      <c r="B290" s="118">
        <v>45940</v>
      </c>
      <c r="C290" s="13" t="str">
        <f t="shared" si="8"/>
        <v/>
      </c>
      <c r="D290" s="14" t="s">
        <v>46</v>
      </c>
      <c r="E290" s="23" t="s">
        <v>46</v>
      </c>
      <c r="F290" s="23" t="s">
        <v>46</v>
      </c>
      <c r="G290" s="23" t="s">
        <v>46</v>
      </c>
      <c r="H290" s="23" t="s">
        <v>46</v>
      </c>
      <c r="I290" s="119" t="str">
        <f t="shared" si="9"/>
        <v/>
      </c>
    </row>
    <row r="291" spans="2:9" s="15" customFormat="1" ht="14.25" x14ac:dyDescent="0.2">
      <c r="B291" s="118">
        <v>45941</v>
      </c>
      <c r="C291" s="13" t="str">
        <f t="shared" si="8"/>
        <v/>
      </c>
      <c r="D291" s="14" t="s">
        <v>46</v>
      </c>
      <c r="E291" s="23" t="s">
        <v>46</v>
      </c>
      <c r="F291" s="23" t="s">
        <v>46</v>
      </c>
      <c r="G291" s="23" t="s">
        <v>46</v>
      </c>
      <c r="H291" s="23" t="s">
        <v>46</v>
      </c>
      <c r="I291" s="119" t="str">
        <f t="shared" si="9"/>
        <v/>
      </c>
    </row>
    <row r="292" spans="2:9" s="15" customFormat="1" ht="14.25" x14ac:dyDescent="0.2">
      <c r="B292" s="118">
        <v>45942</v>
      </c>
      <c r="C292" s="13" t="str">
        <f t="shared" si="8"/>
        <v/>
      </c>
      <c r="D292" s="14" t="s">
        <v>46</v>
      </c>
      <c r="E292" s="23" t="s">
        <v>46</v>
      </c>
      <c r="F292" s="23" t="s">
        <v>46</v>
      </c>
      <c r="G292" s="23" t="s">
        <v>46</v>
      </c>
      <c r="H292" s="23" t="s">
        <v>46</v>
      </c>
      <c r="I292" s="119" t="str">
        <f t="shared" si="9"/>
        <v/>
      </c>
    </row>
    <row r="293" spans="2:9" s="15" customFormat="1" ht="14.25" x14ac:dyDescent="0.2">
      <c r="B293" s="118">
        <v>45943</v>
      </c>
      <c r="C293" s="13" t="str">
        <f t="shared" si="8"/>
        <v/>
      </c>
      <c r="D293" s="14" t="s">
        <v>46</v>
      </c>
      <c r="E293" s="23" t="s">
        <v>46</v>
      </c>
      <c r="F293" s="23" t="s">
        <v>46</v>
      </c>
      <c r="G293" s="23" t="s">
        <v>46</v>
      </c>
      <c r="H293" s="23" t="s">
        <v>46</v>
      </c>
      <c r="I293" s="119" t="str">
        <f t="shared" si="9"/>
        <v/>
      </c>
    </row>
    <row r="294" spans="2:9" s="15" customFormat="1" ht="14.25" x14ac:dyDescent="0.2">
      <c r="B294" s="118">
        <v>45944</v>
      </c>
      <c r="C294" s="13" t="str">
        <f t="shared" si="8"/>
        <v/>
      </c>
      <c r="D294" s="14" t="s">
        <v>46</v>
      </c>
      <c r="E294" s="23" t="s">
        <v>46</v>
      </c>
      <c r="F294" s="23" t="s">
        <v>46</v>
      </c>
      <c r="G294" s="23" t="s">
        <v>46</v>
      </c>
      <c r="H294" s="23" t="s">
        <v>46</v>
      </c>
      <c r="I294" s="119" t="str">
        <f t="shared" si="9"/>
        <v/>
      </c>
    </row>
    <row r="295" spans="2:9" s="15" customFormat="1" ht="14.25" x14ac:dyDescent="0.2">
      <c r="B295" s="118">
        <v>45945</v>
      </c>
      <c r="C295" s="13" t="str">
        <f t="shared" si="8"/>
        <v/>
      </c>
      <c r="D295" s="14" t="s">
        <v>46</v>
      </c>
      <c r="E295" s="23" t="s">
        <v>46</v>
      </c>
      <c r="F295" s="23" t="s">
        <v>46</v>
      </c>
      <c r="G295" s="23" t="s">
        <v>46</v>
      </c>
      <c r="H295" s="23" t="s">
        <v>46</v>
      </c>
      <c r="I295" s="119" t="str">
        <f t="shared" si="9"/>
        <v/>
      </c>
    </row>
    <row r="296" spans="2:9" s="15" customFormat="1" ht="14.25" x14ac:dyDescent="0.2">
      <c r="B296" s="118">
        <v>45946</v>
      </c>
      <c r="C296" s="13" t="str">
        <f t="shared" si="8"/>
        <v/>
      </c>
      <c r="D296" s="14" t="s">
        <v>46</v>
      </c>
      <c r="E296" s="23" t="s">
        <v>46</v>
      </c>
      <c r="F296" s="23" t="s">
        <v>46</v>
      </c>
      <c r="G296" s="23" t="s">
        <v>46</v>
      </c>
      <c r="H296" s="23" t="s">
        <v>46</v>
      </c>
      <c r="I296" s="119" t="str">
        <f t="shared" si="9"/>
        <v/>
      </c>
    </row>
    <row r="297" spans="2:9" s="15" customFormat="1" ht="14.25" x14ac:dyDescent="0.2">
      <c r="B297" s="118">
        <v>45947</v>
      </c>
      <c r="C297" s="13" t="str">
        <f t="shared" si="8"/>
        <v/>
      </c>
      <c r="D297" s="14" t="s">
        <v>46</v>
      </c>
      <c r="E297" s="23" t="s">
        <v>46</v>
      </c>
      <c r="F297" s="23" t="s">
        <v>46</v>
      </c>
      <c r="G297" s="23" t="s">
        <v>46</v>
      </c>
      <c r="H297" s="23" t="s">
        <v>46</v>
      </c>
      <c r="I297" s="119" t="str">
        <f t="shared" si="9"/>
        <v/>
      </c>
    </row>
    <row r="298" spans="2:9" s="15" customFormat="1" ht="14.25" x14ac:dyDescent="0.2">
      <c r="B298" s="118">
        <v>45948</v>
      </c>
      <c r="C298" s="13" t="str">
        <f t="shared" si="8"/>
        <v/>
      </c>
      <c r="D298" s="14" t="s">
        <v>46</v>
      </c>
      <c r="E298" s="23" t="s">
        <v>46</v>
      </c>
      <c r="F298" s="23" t="s">
        <v>46</v>
      </c>
      <c r="G298" s="23" t="s">
        <v>46</v>
      </c>
      <c r="H298" s="23" t="s">
        <v>46</v>
      </c>
      <c r="I298" s="119" t="str">
        <f t="shared" si="9"/>
        <v/>
      </c>
    </row>
    <row r="299" spans="2:9" s="15" customFormat="1" ht="14.25" x14ac:dyDescent="0.2">
      <c r="B299" s="118">
        <v>45949</v>
      </c>
      <c r="C299" s="13" t="str">
        <f t="shared" si="8"/>
        <v/>
      </c>
      <c r="D299" s="14" t="s">
        <v>46</v>
      </c>
      <c r="E299" s="23" t="s">
        <v>46</v>
      </c>
      <c r="F299" s="23" t="s">
        <v>46</v>
      </c>
      <c r="G299" s="23" t="s">
        <v>46</v>
      </c>
      <c r="H299" s="23" t="s">
        <v>46</v>
      </c>
      <c r="I299" s="119" t="str">
        <f t="shared" si="9"/>
        <v/>
      </c>
    </row>
    <row r="300" spans="2:9" s="15" customFormat="1" ht="14.25" x14ac:dyDescent="0.2">
      <c r="B300" s="118">
        <v>45950</v>
      </c>
      <c r="C300" s="13" t="str">
        <f t="shared" si="8"/>
        <v/>
      </c>
      <c r="D300" s="14" t="s">
        <v>46</v>
      </c>
      <c r="E300" s="23" t="s">
        <v>46</v>
      </c>
      <c r="F300" s="23" t="s">
        <v>46</v>
      </c>
      <c r="G300" s="23" t="s">
        <v>46</v>
      </c>
      <c r="H300" s="23" t="s">
        <v>46</v>
      </c>
      <c r="I300" s="119" t="str">
        <f t="shared" si="9"/>
        <v/>
      </c>
    </row>
    <row r="301" spans="2:9" s="15" customFormat="1" ht="14.25" x14ac:dyDescent="0.2">
      <c r="B301" s="118">
        <v>45951</v>
      </c>
      <c r="C301" s="13" t="str">
        <f t="shared" si="8"/>
        <v/>
      </c>
      <c r="D301" s="14" t="s">
        <v>46</v>
      </c>
      <c r="E301" s="23" t="s">
        <v>46</v>
      </c>
      <c r="F301" s="23" t="s">
        <v>46</v>
      </c>
      <c r="G301" s="23" t="s">
        <v>46</v>
      </c>
      <c r="H301" s="23" t="s">
        <v>46</v>
      </c>
      <c r="I301" s="119" t="str">
        <f t="shared" si="9"/>
        <v/>
      </c>
    </row>
    <row r="302" spans="2:9" s="15" customFormat="1" ht="14.25" x14ac:dyDescent="0.2">
      <c r="B302" s="118">
        <v>45952</v>
      </c>
      <c r="C302" s="13" t="str">
        <f t="shared" si="8"/>
        <v/>
      </c>
      <c r="D302" s="14" t="s">
        <v>46</v>
      </c>
      <c r="E302" s="23" t="s">
        <v>46</v>
      </c>
      <c r="F302" s="23" t="s">
        <v>46</v>
      </c>
      <c r="G302" s="23" t="s">
        <v>46</v>
      </c>
      <c r="H302" s="23" t="s">
        <v>46</v>
      </c>
      <c r="I302" s="119" t="str">
        <f t="shared" si="9"/>
        <v/>
      </c>
    </row>
    <row r="303" spans="2:9" s="15" customFormat="1" ht="14.25" x14ac:dyDescent="0.2">
      <c r="B303" s="118">
        <v>45953</v>
      </c>
      <c r="C303" s="13" t="str">
        <f t="shared" si="8"/>
        <v/>
      </c>
      <c r="D303" s="14" t="s">
        <v>46</v>
      </c>
      <c r="E303" s="23" t="s">
        <v>46</v>
      </c>
      <c r="F303" s="23" t="s">
        <v>46</v>
      </c>
      <c r="G303" s="23" t="s">
        <v>46</v>
      </c>
      <c r="H303" s="23" t="s">
        <v>46</v>
      </c>
      <c r="I303" s="119" t="str">
        <f t="shared" si="9"/>
        <v/>
      </c>
    </row>
    <row r="304" spans="2:9" s="15" customFormat="1" ht="14.25" x14ac:dyDescent="0.2">
      <c r="B304" s="118">
        <v>45954</v>
      </c>
      <c r="C304" s="13" t="str">
        <f t="shared" si="8"/>
        <v/>
      </c>
      <c r="D304" s="14" t="s">
        <v>46</v>
      </c>
      <c r="E304" s="23" t="s">
        <v>46</v>
      </c>
      <c r="F304" s="23" t="s">
        <v>46</v>
      </c>
      <c r="G304" s="23" t="s">
        <v>46</v>
      </c>
      <c r="H304" s="23" t="s">
        <v>46</v>
      </c>
      <c r="I304" s="119" t="str">
        <f t="shared" si="9"/>
        <v/>
      </c>
    </row>
    <row r="305" spans="2:9" s="15" customFormat="1" ht="14.25" x14ac:dyDescent="0.2">
      <c r="B305" s="118">
        <v>45955</v>
      </c>
      <c r="C305" s="13" t="str">
        <f t="shared" si="8"/>
        <v/>
      </c>
      <c r="D305" s="14" t="s">
        <v>46</v>
      </c>
      <c r="E305" s="23" t="s">
        <v>46</v>
      </c>
      <c r="F305" s="23" t="s">
        <v>46</v>
      </c>
      <c r="G305" s="23" t="s">
        <v>46</v>
      </c>
      <c r="H305" s="23" t="s">
        <v>46</v>
      </c>
      <c r="I305" s="119" t="str">
        <f t="shared" si="9"/>
        <v/>
      </c>
    </row>
    <row r="306" spans="2:9" s="15" customFormat="1" ht="14.25" x14ac:dyDescent="0.2">
      <c r="B306" s="118">
        <v>45956</v>
      </c>
      <c r="C306" s="13" t="str">
        <f t="shared" si="8"/>
        <v/>
      </c>
      <c r="D306" s="14" t="s">
        <v>46</v>
      </c>
      <c r="E306" s="23" t="s">
        <v>46</v>
      </c>
      <c r="F306" s="23" t="s">
        <v>46</v>
      </c>
      <c r="G306" s="23" t="s">
        <v>46</v>
      </c>
      <c r="H306" s="23" t="s">
        <v>46</v>
      </c>
      <c r="I306" s="119" t="str">
        <f t="shared" si="9"/>
        <v/>
      </c>
    </row>
    <row r="307" spans="2:9" s="15" customFormat="1" ht="14.25" x14ac:dyDescent="0.2">
      <c r="B307" s="118">
        <v>45957</v>
      </c>
      <c r="C307" s="13" t="str">
        <f t="shared" si="8"/>
        <v/>
      </c>
      <c r="D307" s="14" t="s">
        <v>46</v>
      </c>
      <c r="E307" s="23" t="s">
        <v>46</v>
      </c>
      <c r="F307" s="23" t="s">
        <v>46</v>
      </c>
      <c r="G307" s="23" t="s">
        <v>46</v>
      </c>
      <c r="H307" s="23" t="s">
        <v>46</v>
      </c>
      <c r="I307" s="119" t="str">
        <f t="shared" si="9"/>
        <v/>
      </c>
    </row>
    <row r="308" spans="2:9" s="15" customFormat="1" ht="14.25" x14ac:dyDescent="0.2">
      <c r="B308" s="118">
        <v>45958</v>
      </c>
      <c r="C308" s="13" t="str">
        <f t="shared" si="8"/>
        <v/>
      </c>
      <c r="D308" s="14" t="s">
        <v>46</v>
      </c>
      <c r="E308" s="23" t="s">
        <v>46</v>
      </c>
      <c r="F308" s="23" t="s">
        <v>46</v>
      </c>
      <c r="G308" s="23" t="s">
        <v>46</v>
      </c>
      <c r="H308" s="23" t="s">
        <v>46</v>
      </c>
      <c r="I308" s="119" t="str">
        <f t="shared" si="9"/>
        <v/>
      </c>
    </row>
    <row r="309" spans="2:9" s="15" customFormat="1" ht="14.25" x14ac:dyDescent="0.2">
      <c r="B309" s="118">
        <v>45959</v>
      </c>
      <c r="C309" s="13" t="str">
        <f t="shared" si="8"/>
        <v/>
      </c>
      <c r="D309" s="14" t="s">
        <v>46</v>
      </c>
      <c r="E309" s="23" t="s">
        <v>46</v>
      </c>
      <c r="F309" s="23" t="s">
        <v>46</v>
      </c>
      <c r="G309" s="23" t="s">
        <v>46</v>
      </c>
      <c r="H309" s="23" t="s">
        <v>46</v>
      </c>
      <c r="I309" s="119" t="str">
        <f t="shared" si="9"/>
        <v/>
      </c>
    </row>
    <row r="310" spans="2:9" s="15" customFormat="1" ht="14.25" x14ac:dyDescent="0.2">
      <c r="B310" s="118">
        <v>45960</v>
      </c>
      <c r="C310" s="13" t="str">
        <f t="shared" si="8"/>
        <v/>
      </c>
      <c r="D310" s="14" t="s">
        <v>46</v>
      </c>
      <c r="E310" s="23" t="s">
        <v>46</v>
      </c>
      <c r="F310" s="23" t="s">
        <v>46</v>
      </c>
      <c r="G310" s="23" t="s">
        <v>46</v>
      </c>
      <c r="H310" s="23" t="s">
        <v>46</v>
      </c>
      <c r="I310" s="119" t="str">
        <f t="shared" si="9"/>
        <v/>
      </c>
    </row>
    <row r="311" spans="2:9" s="15" customFormat="1" ht="14.25" x14ac:dyDescent="0.2">
      <c r="B311" s="118">
        <v>45961</v>
      </c>
      <c r="C311" s="13" t="str">
        <f t="shared" si="8"/>
        <v/>
      </c>
      <c r="D311" s="14" t="s">
        <v>46</v>
      </c>
      <c r="E311" s="23" t="s">
        <v>46</v>
      </c>
      <c r="F311" s="23" t="s">
        <v>46</v>
      </c>
      <c r="G311" s="23" t="s">
        <v>46</v>
      </c>
      <c r="H311" s="23" t="s">
        <v>46</v>
      </c>
      <c r="I311" s="119" t="str">
        <f t="shared" si="9"/>
        <v/>
      </c>
    </row>
    <row r="312" spans="2:9" s="15" customFormat="1" ht="14.25" x14ac:dyDescent="0.2">
      <c r="B312" s="118">
        <v>45962</v>
      </c>
      <c r="C312" s="13" t="str">
        <f t="shared" si="8"/>
        <v/>
      </c>
      <c r="D312" s="14" t="s">
        <v>46</v>
      </c>
      <c r="E312" s="23" t="s">
        <v>46</v>
      </c>
      <c r="F312" s="23" t="s">
        <v>46</v>
      </c>
      <c r="G312" s="23" t="s">
        <v>46</v>
      </c>
      <c r="H312" s="23" t="s">
        <v>46</v>
      </c>
      <c r="I312" s="119" t="str">
        <f t="shared" si="9"/>
        <v/>
      </c>
    </row>
    <row r="313" spans="2:9" s="15" customFormat="1" ht="14.25" x14ac:dyDescent="0.2">
      <c r="B313" s="118">
        <v>45963</v>
      </c>
      <c r="C313" s="13" t="str">
        <f t="shared" si="8"/>
        <v/>
      </c>
      <c r="D313" s="14" t="s">
        <v>46</v>
      </c>
      <c r="E313" s="23" t="s">
        <v>46</v>
      </c>
      <c r="F313" s="23" t="s">
        <v>46</v>
      </c>
      <c r="G313" s="23" t="s">
        <v>46</v>
      </c>
      <c r="H313" s="23" t="s">
        <v>46</v>
      </c>
      <c r="I313" s="119" t="str">
        <f t="shared" si="9"/>
        <v/>
      </c>
    </row>
    <row r="314" spans="2:9" s="15" customFormat="1" ht="14.25" x14ac:dyDescent="0.2">
      <c r="B314" s="118">
        <v>45964</v>
      </c>
      <c r="C314" s="13" t="str">
        <f t="shared" si="8"/>
        <v/>
      </c>
      <c r="D314" s="14" t="s">
        <v>46</v>
      </c>
      <c r="E314" s="23" t="s">
        <v>46</v>
      </c>
      <c r="F314" s="23" t="s">
        <v>46</v>
      </c>
      <c r="G314" s="23" t="s">
        <v>46</v>
      </c>
      <c r="H314" s="23" t="s">
        <v>46</v>
      </c>
      <c r="I314" s="119" t="str">
        <f t="shared" si="9"/>
        <v/>
      </c>
    </row>
    <row r="315" spans="2:9" s="15" customFormat="1" ht="14.25" x14ac:dyDescent="0.2">
      <c r="B315" s="118">
        <v>45965</v>
      </c>
      <c r="C315" s="13" t="str">
        <f t="shared" si="8"/>
        <v/>
      </c>
      <c r="D315" s="14" t="s">
        <v>46</v>
      </c>
      <c r="E315" s="23" t="s">
        <v>46</v>
      </c>
      <c r="F315" s="23" t="s">
        <v>46</v>
      </c>
      <c r="G315" s="23" t="s">
        <v>46</v>
      </c>
      <c r="H315" s="23" t="s">
        <v>46</v>
      </c>
      <c r="I315" s="119" t="str">
        <f t="shared" si="9"/>
        <v/>
      </c>
    </row>
    <row r="316" spans="2:9" s="15" customFormat="1" ht="14.25" x14ac:dyDescent="0.2">
      <c r="B316" s="118">
        <v>45966</v>
      </c>
      <c r="C316" s="13" t="str">
        <f t="shared" si="8"/>
        <v/>
      </c>
      <c r="D316" s="14" t="s">
        <v>46</v>
      </c>
      <c r="E316" s="23" t="s">
        <v>46</v>
      </c>
      <c r="F316" s="23" t="s">
        <v>46</v>
      </c>
      <c r="G316" s="23" t="s">
        <v>46</v>
      </c>
      <c r="H316" s="23" t="s">
        <v>46</v>
      </c>
      <c r="I316" s="119" t="str">
        <f t="shared" si="9"/>
        <v/>
      </c>
    </row>
    <row r="317" spans="2:9" s="15" customFormat="1" ht="14.25" x14ac:dyDescent="0.2">
      <c r="B317" s="118">
        <v>45967</v>
      </c>
      <c r="C317" s="13" t="str">
        <f t="shared" si="8"/>
        <v/>
      </c>
      <c r="D317" s="14" t="s">
        <v>46</v>
      </c>
      <c r="E317" s="23" t="s">
        <v>46</v>
      </c>
      <c r="F317" s="23" t="s">
        <v>46</v>
      </c>
      <c r="G317" s="23" t="s">
        <v>46</v>
      </c>
      <c r="H317" s="23" t="s">
        <v>46</v>
      </c>
      <c r="I317" s="119" t="str">
        <f t="shared" si="9"/>
        <v/>
      </c>
    </row>
    <row r="318" spans="2:9" s="15" customFormat="1" ht="14.25" x14ac:dyDescent="0.2">
      <c r="B318" s="118">
        <v>45968</v>
      </c>
      <c r="C318" s="13" t="str">
        <f t="shared" si="8"/>
        <v/>
      </c>
      <c r="D318" s="14" t="s">
        <v>46</v>
      </c>
      <c r="E318" s="23" t="s">
        <v>46</v>
      </c>
      <c r="F318" s="23" t="s">
        <v>46</v>
      </c>
      <c r="G318" s="23" t="s">
        <v>46</v>
      </c>
      <c r="H318" s="23" t="s">
        <v>46</v>
      </c>
      <c r="I318" s="119" t="str">
        <f t="shared" si="9"/>
        <v/>
      </c>
    </row>
    <row r="319" spans="2:9" s="15" customFormat="1" ht="14.25" x14ac:dyDescent="0.2">
      <c r="B319" s="118">
        <v>45969</v>
      </c>
      <c r="C319" s="13" t="str">
        <f t="shared" si="8"/>
        <v/>
      </c>
      <c r="D319" s="14" t="s">
        <v>46</v>
      </c>
      <c r="E319" s="23" t="s">
        <v>46</v>
      </c>
      <c r="F319" s="23" t="s">
        <v>46</v>
      </c>
      <c r="G319" s="23" t="s">
        <v>46</v>
      </c>
      <c r="H319" s="23" t="s">
        <v>46</v>
      </c>
      <c r="I319" s="119" t="str">
        <f t="shared" si="9"/>
        <v/>
      </c>
    </row>
    <row r="320" spans="2:9" s="15" customFormat="1" ht="14.25" x14ac:dyDescent="0.2">
      <c r="B320" s="118">
        <v>45970</v>
      </c>
      <c r="C320" s="13" t="str">
        <f t="shared" si="8"/>
        <v/>
      </c>
      <c r="D320" s="14" t="s">
        <v>46</v>
      </c>
      <c r="E320" s="23" t="s">
        <v>46</v>
      </c>
      <c r="F320" s="23" t="s">
        <v>46</v>
      </c>
      <c r="G320" s="23" t="s">
        <v>46</v>
      </c>
      <c r="H320" s="23" t="s">
        <v>46</v>
      </c>
      <c r="I320" s="119" t="str">
        <f t="shared" si="9"/>
        <v/>
      </c>
    </row>
    <row r="321" spans="2:9" s="15" customFormat="1" ht="14.25" x14ac:dyDescent="0.2">
      <c r="B321" s="118">
        <v>45971</v>
      </c>
      <c r="C321" s="13" t="str">
        <f t="shared" si="8"/>
        <v/>
      </c>
      <c r="D321" s="14" t="s">
        <v>46</v>
      </c>
      <c r="E321" s="23" t="s">
        <v>46</v>
      </c>
      <c r="F321" s="23" t="s">
        <v>46</v>
      </c>
      <c r="G321" s="23" t="s">
        <v>46</v>
      </c>
      <c r="H321" s="23" t="s">
        <v>46</v>
      </c>
      <c r="I321" s="119" t="str">
        <f t="shared" si="9"/>
        <v/>
      </c>
    </row>
    <row r="322" spans="2:9" s="15" customFormat="1" ht="14.25" x14ac:dyDescent="0.2">
      <c r="B322" s="118">
        <v>45972</v>
      </c>
      <c r="C322" s="13" t="str">
        <f t="shared" si="8"/>
        <v/>
      </c>
      <c r="D322" s="14" t="s">
        <v>46</v>
      </c>
      <c r="E322" s="23" t="s">
        <v>46</v>
      </c>
      <c r="F322" s="23" t="s">
        <v>46</v>
      </c>
      <c r="G322" s="23" t="s">
        <v>46</v>
      </c>
      <c r="H322" s="23" t="s">
        <v>46</v>
      </c>
      <c r="I322" s="119" t="str">
        <f t="shared" si="9"/>
        <v/>
      </c>
    </row>
    <row r="323" spans="2:9" s="15" customFormat="1" ht="14.25" x14ac:dyDescent="0.2">
      <c r="B323" s="118">
        <v>45973</v>
      </c>
      <c r="C323" s="13" t="str">
        <f t="shared" si="8"/>
        <v/>
      </c>
      <c r="D323" s="14" t="s">
        <v>46</v>
      </c>
      <c r="E323" s="23" t="s">
        <v>46</v>
      </c>
      <c r="F323" s="23" t="s">
        <v>46</v>
      </c>
      <c r="G323" s="23" t="s">
        <v>46</v>
      </c>
      <c r="H323" s="23" t="s">
        <v>46</v>
      </c>
      <c r="I323" s="119" t="str">
        <f t="shared" si="9"/>
        <v/>
      </c>
    </row>
    <row r="324" spans="2:9" s="15" customFormat="1" ht="14.25" x14ac:dyDescent="0.2">
      <c r="B324" s="118">
        <v>45974</v>
      </c>
      <c r="C324" s="13" t="str">
        <f t="shared" si="8"/>
        <v/>
      </c>
      <c r="D324" s="14" t="s">
        <v>46</v>
      </c>
      <c r="E324" s="23" t="s">
        <v>46</v>
      </c>
      <c r="F324" s="23" t="s">
        <v>46</v>
      </c>
      <c r="G324" s="23" t="s">
        <v>46</v>
      </c>
      <c r="H324" s="23" t="s">
        <v>46</v>
      </c>
      <c r="I324" s="119" t="str">
        <f t="shared" si="9"/>
        <v/>
      </c>
    </row>
    <row r="325" spans="2:9" s="15" customFormat="1" ht="14.25" x14ac:dyDescent="0.2">
      <c r="B325" s="118">
        <v>45975</v>
      </c>
      <c r="C325" s="13" t="str">
        <f t="shared" si="8"/>
        <v/>
      </c>
      <c r="D325" s="14" t="s">
        <v>46</v>
      </c>
      <c r="E325" s="23" t="s">
        <v>46</v>
      </c>
      <c r="F325" s="23" t="s">
        <v>46</v>
      </c>
      <c r="G325" s="23" t="s">
        <v>46</v>
      </c>
      <c r="H325" s="23" t="s">
        <v>46</v>
      </c>
      <c r="I325" s="119" t="str">
        <f t="shared" si="9"/>
        <v/>
      </c>
    </row>
    <row r="326" spans="2:9" s="15" customFormat="1" ht="14.25" x14ac:dyDescent="0.2">
      <c r="B326" s="118">
        <v>45976</v>
      </c>
      <c r="C326" s="13" t="str">
        <f t="shared" ref="C326:C371" si="10">IF(D326="","",IF(D326&gt;0,"COMPRA
PURCHASE","VENTA
SELL"))</f>
        <v/>
      </c>
      <c r="D326" s="14" t="s">
        <v>46</v>
      </c>
      <c r="E326" s="23" t="s">
        <v>46</v>
      </c>
      <c r="F326" s="23" t="s">
        <v>46</v>
      </c>
      <c r="G326" s="23" t="s">
        <v>46</v>
      </c>
      <c r="H326" s="23" t="s">
        <v>46</v>
      </c>
      <c r="I326" s="119" t="str">
        <f t="shared" ref="I326:I371" si="11">IF(C326="","","Volumen de Gas final previsto fuera de la banda de indiferencia.
Predicted Closing Linepack placed out of the indiference linepack level.")</f>
        <v/>
      </c>
    </row>
    <row r="327" spans="2:9" s="15" customFormat="1" ht="14.25" x14ac:dyDescent="0.2">
      <c r="B327" s="118">
        <v>45977</v>
      </c>
      <c r="C327" s="13" t="str">
        <f t="shared" si="10"/>
        <v/>
      </c>
      <c r="D327" s="14" t="s">
        <v>46</v>
      </c>
      <c r="E327" s="23" t="s">
        <v>46</v>
      </c>
      <c r="F327" s="23" t="s">
        <v>46</v>
      </c>
      <c r="G327" s="23" t="s">
        <v>46</v>
      </c>
      <c r="H327" s="23" t="s">
        <v>46</v>
      </c>
      <c r="I327" s="119" t="str">
        <f t="shared" si="11"/>
        <v/>
      </c>
    </row>
    <row r="328" spans="2:9" s="15" customFormat="1" ht="14.25" x14ac:dyDescent="0.2">
      <c r="B328" s="118">
        <v>45978</v>
      </c>
      <c r="C328" s="13" t="str">
        <f t="shared" si="10"/>
        <v/>
      </c>
      <c r="D328" s="14" t="s">
        <v>46</v>
      </c>
      <c r="E328" s="23" t="s">
        <v>46</v>
      </c>
      <c r="F328" s="23" t="s">
        <v>46</v>
      </c>
      <c r="G328" s="23" t="s">
        <v>46</v>
      </c>
      <c r="H328" s="23" t="s">
        <v>46</v>
      </c>
      <c r="I328" s="119" t="str">
        <f t="shared" si="11"/>
        <v/>
      </c>
    </row>
    <row r="329" spans="2:9" s="15" customFormat="1" ht="14.25" x14ac:dyDescent="0.2">
      <c r="B329" s="118">
        <v>45979</v>
      </c>
      <c r="C329" s="13" t="str">
        <f t="shared" si="10"/>
        <v/>
      </c>
      <c r="D329" s="14" t="s">
        <v>46</v>
      </c>
      <c r="E329" s="23" t="s">
        <v>46</v>
      </c>
      <c r="F329" s="23" t="s">
        <v>46</v>
      </c>
      <c r="G329" s="23" t="s">
        <v>46</v>
      </c>
      <c r="H329" s="23" t="s">
        <v>46</v>
      </c>
      <c r="I329" s="119" t="str">
        <f t="shared" si="11"/>
        <v/>
      </c>
    </row>
    <row r="330" spans="2:9" s="15" customFormat="1" ht="14.25" x14ac:dyDescent="0.2">
      <c r="B330" s="118">
        <v>45980</v>
      </c>
      <c r="C330" s="13" t="str">
        <f t="shared" si="10"/>
        <v/>
      </c>
      <c r="D330" s="14" t="s">
        <v>46</v>
      </c>
      <c r="E330" s="23" t="s">
        <v>46</v>
      </c>
      <c r="F330" s="23" t="s">
        <v>46</v>
      </c>
      <c r="G330" s="23" t="s">
        <v>46</v>
      </c>
      <c r="H330" s="23" t="s">
        <v>46</v>
      </c>
      <c r="I330" s="119" t="str">
        <f t="shared" si="11"/>
        <v/>
      </c>
    </row>
    <row r="331" spans="2:9" s="15" customFormat="1" ht="14.25" x14ac:dyDescent="0.2">
      <c r="B331" s="118">
        <v>45981</v>
      </c>
      <c r="C331" s="13" t="str">
        <f t="shared" si="10"/>
        <v/>
      </c>
      <c r="D331" s="14" t="s">
        <v>46</v>
      </c>
      <c r="E331" s="23" t="s">
        <v>46</v>
      </c>
      <c r="F331" s="23" t="s">
        <v>46</v>
      </c>
      <c r="G331" s="23" t="s">
        <v>46</v>
      </c>
      <c r="H331" s="23" t="s">
        <v>46</v>
      </c>
      <c r="I331" s="119" t="str">
        <f t="shared" si="11"/>
        <v/>
      </c>
    </row>
    <row r="332" spans="2:9" s="15" customFormat="1" ht="14.25" x14ac:dyDescent="0.2">
      <c r="B332" s="118">
        <v>45982</v>
      </c>
      <c r="C332" s="13" t="str">
        <f t="shared" si="10"/>
        <v/>
      </c>
      <c r="D332" s="14" t="s">
        <v>46</v>
      </c>
      <c r="E332" s="23" t="s">
        <v>46</v>
      </c>
      <c r="F332" s="23" t="s">
        <v>46</v>
      </c>
      <c r="G332" s="23" t="s">
        <v>46</v>
      </c>
      <c r="H332" s="23" t="s">
        <v>46</v>
      </c>
      <c r="I332" s="119" t="str">
        <f t="shared" si="11"/>
        <v/>
      </c>
    </row>
    <row r="333" spans="2:9" s="15" customFormat="1" ht="14.25" x14ac:dyDescent="0.2">
      <c r="B333" s="118">
        <v>45983</v>
      </c>
      <c r="C333" s="13" t="str">
        <f t="shared" si="10"/>
        <v/>
      </c>
      <c r="D333" s="14" t="s">
        <v>46</v>
      </c>
      <c r="E333" s="23" t="s">
        <v>46</v>
      </c>
      <c r="F333" s="23" t="s">
        <v>46</v>
      </c>
      <c r="G333" s="23" t="s">
        <v>46</v>
      </c>
      <c r="H333" s="23" t="s">
        <v>46</v>
      </c>
      <c r="I333" s="119" t="str">
        <f t="shared" si="11"/>
        <v/>
      </c>
    </row>
    <row r="334" spans="2:9" s="15" customFormat="1" ht="14.25" x14ac:dyDescent="0.2">
      <c r="B334" s="118">
        <v>45984</v>
      </c>
      <c r="C334" s="13" t="str">
        <f t="shared" si="10"/>
        <v/>
      </c>
      <c r="D334" s="14" t="s">
        <v>46</v>
      </c>
      <c r="E334" s="23" t="s">
        <v>46</v>
      </c>
      <c r="F334" s="23" t="s">
        <v>46</v>
      </c>
      <c r="G334" s="23" t="s">
        <v>46</v>
      </c>
      <c r="H334" s="23" t="s">
        <v>46</v>
      </c>
      <c r="I334" s="119" t="str">
        <f t="shared" si="11"/>
        <v/>
      </c>
    </row>
    <row r="335" spans="2:9" s="15" customFormat="1" ht="14.25" x14ac:dyDescent="0.2">
      <c r="B335" s="118">
        <v>45985</v>
      </c>
      <c r="C335" s="13" t="str">
        <f t="shared" si="10"/>
        <v/>
      </c>
      <c r="D335" s="14" t="s">
        <v>46</v>
      </c>
      <c r="E335" s="23" t="s">
        <v>46</v>
      </c>
      <c r="F335" s="23" t="s">
        <v>46</v>
      </c>
      <c r="G335" s="23" t="s">
        <v>46</v>
      </c>
      <c r="H335" s="23" t="s">
        <v>46</v>
      </c>
      <c r="I335" s="119" t="str">
        <f t="shared" si="11"/>
        <v/>
      </c>
    </row>
    <row r="336" spans="2:9" s="15" customFormat="1" ht="14.25" x14ac:dyDescent="0.2">
      <c r="B336" s="118">
        <v>45986</v>
      </c>
      <c r="C336" s="13" t="str">
        <f t="shared" si="10"/>
        <v/>
      </c>
      <c r="D336" s="14" t="s">
        <v>46</v>
      </c>
      <c r="E336" s="23" t="s">
        <v>46</v>
      </c>
      <c r="F336" s="23" t="s">
        <v>46</v>
      </c>
      <c r="G336" s="23" t="s">
        <v>46</v>
      </c>
      <c r="H336" s="23" t="s">
        <v>46</v>
      </c>
      <c r="I336" s="119" t="str">
        <f t="shared" si="11"/>
        <v/>
      </c>
    </row>
    <row r="337" spans="2:9" s="15" customFormat="1" ht="14.25" x14ac:dyDescent="0.2">
      <c r="B337" s="118">
        <v>45987</v>
      </c>
      <c r="C337" s="13" t="str">
        <f t="shared" si="10"/>
        <v/>
      </c>
      <c r="D337" s="14" t="s">
        <v>46</v>
      </c>
      <c r="E337" s="23" t="s">
        <v>46</v>
      </c>
      <c r="F337" s="23" t="s">
        <v>46</v>
      </c>
      <c r="G337" s="23" t="s">
        <v>46</v>
      </c>
      <c r="H337" s="23" t="s">
        <v>46</v>
      </c>
      <c r="I337" s="119" t="str">
        <f t="shared" si="11"/>
        <v/>
      </c>
    </row>
    <row r="338" spans="2:9" s="15" customFormat="1" ht="14.25" x14ac:dyDescent="0.2">
      <c r="B338" s="118">
        <v>45988</v>
      </c>
      <c r="C338" s="13" t="str">
        <f t="shared" si="10"/>
        <v/>
      </c>
      <c r="D338" s="14" t="s">
        <v>46</v>
      </c>
      <c r="E338" s="23" t="s">
        <v>46</v>
      </c>
      <c r="F338" s="23" t="s">
        <v>46</v>
      </c>
      <c r="G338" s="23" t="s">
        <v>46</v>
      </c>
      <c r="H338" s="23" t="s">
        <v>46</v>
      </c>
      <c r="I338" s="119" t="str">
        <f t="shared" si="11"/>
        <v/>
      </c>
    </row>
    <row r="339" spans="2:9" s="15" customFormat="1" ht="14.25" x14ac:dyDescent="0.2">
      <c r="B339" s="118">
        <v>45989</v>
      </c>
      <c r="C339" s="13" t="str">
        <f t="shared" si="10"/>
        <v/>
      </c>
      <c r="D339" s="14" t="s">
        <v>46</v>
      </c>
      <c r="E339" s="23" t="s">
        <v>46</v>
      </c>
      <c r="F339" s="23" t="s">
        <v>46</v>
      </c>
      <c r="G339" s="23" t="s">
        <v>46</v>
      </c>
      <c r="H339" s="23" t="s">
        <v>46</v>
      </c>
      <c r="I339" s="119" t="str">
        <f t="shared" si="11"/>
        <v/>
      </c>
    </row>
    <row r="340" spans="2:9" s="15" customFormat="1" ht="14.25" x14ac:dyDescent="0.2">
      <c r="B340" s="118">
        <v>45990</v>
      </c>
      <c r="C340" s="13" t="str">
        <f t="shared" si="10"/>
        <v/>
      </c>
      <c r="D340" s="14" t="s">
        <v>46</v>
      </c>
      <c r="E340" s="23" t="s">
        <v>46</v>
      </c>
      <c r="F340" s="23" t="s">
        <v>46</v>
      </c>
      <c r="G340" s="23" t="s">
        <v>46</v>
      </c>
      <c r="H340" s="23" t="s">
        <v>46</v>
      </c>
      <c r="I340" s="119" t="str">
        <f t="shared" si="11"/>
        <v/>
      </c>
    </row>
    <row r="341" spans="2:9" s="15" customFormat="1" ht="14.25" x14ac:dyDescent="0.2">
      <c r="B341" s="118">
        <v>45991</v>
      </c>
      <c r="C341" s="13" t="str">
        <f t="shared" si="10"/>
        <v/>
      </c>
      <c r="D341" s="14" t="s">
        <v>46</v>
      </c>
      <c r="E341" s="23" t="s">
        <v>46</v>
      </c>
      <c r="F341" s="23" t="s">
        <v>46</v>
      </c>
      <c r="G341" s="23" t="s">
        <v>46</v>
      </c>
      <c r="H341" s="23" t="s">
        <v>46</v>
      </c>
      <c r="I341" s="119" t="str">
        <f t="shared" si="11"/>
        <v/>
      </c>
    </row>
    <row r="342" spans="2:9" s="15" customFormat="1" ht="14.25" x14ac:dyDescent="0.2">
      <c r="B342" s="118">
        <v>45992</v>
      </c>
      <c r="C342" s="13" t="str">
        <f t="shared" si="10"/>
        <v/>
      </c>
      <c r="D342" s="14" t="s">
        <v>46</v>
      </c>
      <c r="E342" s="23" t="s">
        <v>46</v>
      </c>
      <c r="F342" s="23" t="s">
        <v>46</v>
      </c>
      <c r="G342" s="23" t="s">
        <v>46</v>
      </c>
      <c r="H342" s="23" t="s">
        <v>46</v>
      </c>
      <c r="I342" s="119" t="str">
        <f t="shared" si="11"/>
        <v/>
      </c>
    </row>
    <row r="343" spans="2:9" s="15" customFormat="1" ht="14.25" x14ac:dyDescent="0.2">
      <c r="B343" s="118">
        <v>45993</v>
      </c>
      <c r="C343" s="13" t="str">
        <f t="shared" si="10"/>
        <v/>
      </c>
      <c r="D343" s="14" t="s">
        <v>46</v>
      </c>
      <c r="E343" s="23" t="s">
        <v>46</v>
      </c>
      <c r="F343" s="23" t="s">
        <v>46</v>
      </c>
      <c r="G343" s="23" t="s">
        <v>46</v>
      </c>
      <c r="H343" s="23" t="s">
        <v>46</v>
      </c>
      <c r="I343" s="119" t="str">
        <f t="shared" si="11"/>
        <v/>
      </c>
    </row>
    <row r="344" spans="2:9" s="15" customFormat="1" ht="14.25" x14ac:dyDescent="0.2">
      <c r="B344" s="118">
        <v>45994</v>
      </c>
      <c r="C344" s="13" t="str">
        <f t="shared" si="10"/>
        <v/>
      </c>
      <c r="D344" s="14" t="s">
        <v>46</v>
      </c>
      <c r="E344" s="23" t="s">
        <v>46</v>
      </c>
      <c r="F344" s="23" t="s">
        <v>46</v>
      </c>
      <c r="G344" s="23" t="s">
        <v>46</v>
      </c>
      <c r="H344" s="23" t="s">
        <v>46</v>
      </c>
      <c r="I344" s="119" t="str">
        <f t="shared" si="11"/>
        <v/>
      </c>
    </row>
    <row r="345" spans="2:9" s="15" customFormat="1" ht="14.25" x14ac:dyDescent="0.2">
      <c r="B345" s="118">
        <v>45995</v>
      </c>
      <c r="C345" s="13" t="str">
        <f t="shared" si="10"/>
        <v/>
      </c>
      <c r="D345" s="14" t="s">
        <v>46</v>
      </c>
      <c r="E345" s="23" t="s">
        <v>46</v>
      </c>
      <c r="F345" s="23" t="s">
        <v>46</v>
      </c>
      <c r="G345" s="23" t="s">
        <v>46</v>
      </c>
      <c r="H345" s="23" t="s">
        <v>46</v>
      </c>
      <c r="I345" s="119" t="str">
        <f t="shared" si="11"/>
        <v/>
      </c>
    </row>
    <row r="346" spans="2:9" s="15" customFormat="1" ht="14.25" x14ac:dyDescent="0.2">
      <c r="B346" s="118">
        <v>45996</v>
      </c>
      <c r="C346" s="13" t="str">
        <f t="shared" si="10"/>
        <v/>
      </c>
      <c r="D346" s="14" t="s">
        <v>46</v>
      </c>
      <c r="E346" s="23" t="s">
        <v>46</v>
      </c>
      <c r="F346" s="23" t="s">
        <v>46</v>
      </c>
      <c r="G346" s="23" t="s">
        <v>46</v>
      </c>
      <c r="H346" s="23" t="s">
        <v>46</v>
      </c>
      <c r="I346" s="119" t="str">
        <f t="shared" si="11"/>
        <v/>
      </c>
    </row>
    <row r="347" spans="2:9" s="15" customFormat="1" ht="14.25" x14ac:dyDescent="0.2">
      <c r="B347" s="118">
        <v>45997</v>
      </c>
      <c r="C347" s="13" t="str">
        <f t="shared" si="10"/>
        <v/>
      </c>
      <c r="D347" s="14" t="s">
        <v>46</v>
      </c>
      <c r="E347" s="23" t="s">
        <v>46</v>
      </c>
      <c r="F347" s="23" t="s">
        <v>46</v>
      </c>
      <c r="G347" s="23" t="s">
        <v>46</v>
      </c>
      <c r="H347" s="23" t="s">
        <v>46</v>
      </c>
      <c r="I347" s="119" t="str">
        <f t="shared" si="11"/>
        <v/>
      </c>
    </row>
    <row r="348" spans="2:9" s="15" customFormat="1" ht="14.25" x14ac:dyDescent="0.2">
      <c r="B348" s="118">
        <v>45998</v>
      </c>
      <c r="C348" s="13" t="str">
        <f t="shared" si="10"/>
        <v/>
      </c>
      <c r="D348" s="14" t="s">
        <v>46</v>
      </c>
      <c r="E348" s="23" t="s">
        <v>46</v>
      </c>
      <c r="F348" s="23" t="s">
        <v>46</v>
      </c>
      <c r="G348" s="23" t="s">
        <v>46</v>
      </c>
      <c r="H348" s="23" t="s">
        <v>46</v>
      </c>
      <c r="I348" s="119" t="str">
        <f t="shared" si="11"/>
        <v/>
      </c>
    </row>
    <row r="349" spans="2:9" s="15" customFormat="1" ht="14.25" x14ac:dyDescent="0.2">
      <c r="B349" s="118">
        <v>45999</v>
      </c>
      <c r="C349" s="13" t="str">
        <f t="shared" si="10"/>
        <v/>
      </c>
      <c r="D349" s="14" t="s">
        <v>46</v>
      </c>
      <c r="E349" s="23" t="s">
        <v>46</v>
      </c>
      <c r="F349" s="23" t="s">
        <v>46</v>
      </c>
      <c r="G349" s="23" t="s">
        <v>46</v>
      </c>
      <c r="H349" s="23" t="s">
        <v>46</v>
      </c>
      <c r="I349" s="119" t="str">
        <f t="shared" si="11"/>
        <v/>
      </c>
    </row>
    <row r="350" spans="2:9" s="15" customFormat="1" ht="14.25" x14ac:dyDescent="0.2">
      <c r="B350" s="118">
        <v>46000</v>
      </c>
      <c r="C350" s="13" t="str">
        <f t="shared" si="10"/>
        <v/>
      </c>
      <c r="D350" s="14" t="s">
        <v>46</v>
      </c>
      <c r="E350" s="23" t="s">
        <v>46</v>
      </c>
      <c r="F350" s="23" t="s">
        <v>46</v>
      </c>
      <c r="G350" s="23" t="s">
        <v>46</v>
      </c>
      <c r="H350" s="23" t="s">
        <v>46</v>
      </c>
      <c r="I350" s="119" t="str">
        <f t="shared" si="11"/>
        <v/>
      </c>
    </row>
    <row r="351" spans="2:9" s="15" customFormat="1" ht="14.25" x14ac:dyDescent="0.2">
      <c r="B351" s="118">
        <v>46001</v>
      </c>
      <c r="C351" s="13" t="str">
        <f t="shared" si="10"/>
        <v/>
      </c>
      <c r="D351" s="14" t="s">
        <v>46</v>
      </c>
      <c r="E351" s="23" t="s">
        <v>46</v>
      </c>
      <c r="F351" s="23" t="s">
        <v>46</v>
      </c>
      <c r="G351" s="23" t="s">
        <v>46</v>
      </c>
      <c r="H351" s="23" t="s">
        <v>46</v>
      </c>
      <c r="I351" s="119" t="str">
        <f t="shared" si="11"/>
        <v/>
      </c>
    </row>
    <row r="352" spans="2:9" s="15" customFormat="1" ht="14.25" x14ac:dyDescent="0.2">
      <c r="B352" s="118">
        <v>46002</v>
      </c>
      <c r="C352" s="13" t="str">
        <f t="shared" si="10"/>
        <v/>
      </c>
      <c r="D352" s="14" t="s">
        <v>46</v>
      </c>
      <c r="E352" s="23" t="s">
        <v>46</v>
      </c>
      <c r="F352" s="23" t="s">
        <v>46</v>
      </c>
      <c r="G352" s="23" t="s">
        <v>46</v>
      </c>
      <c r="H352" s="23" t="s">
        <v>46</v>
      </c>
      <c r="I352" s="119" t="str">
        <f t="shared" si="11"/>
        <v/>
      </c>
    </row>
    <row r="353" spans="2:9" s="15" customFormat="1" ht="14.25" x14ac:dyDescent="0.2">
      <c r="B353" s="118">
        <v>46003</v>
      </c>
      <c r="C353" s="13" t="str">
        <f t="shared" si="10"/>
        <v/>
      </c>
      <c r="D353" s="14" t="s">
        <v>46</v>
      </c>
      <c r="E353" s="23" t="s">
        <v>46</v>
      </c>
      <c r="F353" s="23" t="s">
        <v>46</v>
      </c>
      <c r="G353" s="23" t="s">
        <v>46</v>
      </c>
      <c r="H353" s="23" t="s">
        <v>46</v>
      </c>
      <c r="I353" s="119" t="str">
        <f t="shared" si="11"/>
        <v/>
      </c>
    </row>
    <row r="354" spans="2:9" s="15" customFormat="1" ht="14.25" x14ac:dyDescent="0.2">
      <c r="B354" s="118">
        <v>46004</v>
      </c>
      <c r="C354" s="13" t="str">
        <f t="shared" si="10"/>
        <v/>
      </c>
      <c r="D354" s="14" t="s">
        <v>46</v>
      </c>
      <c r="E354" s="23" t="s">
        <v>46</v>
      </c>
      <c r="F354" s="23" t="s">
        <v>46</v>
      </c>
      <c r="G354" s="23" t="s">
        <v>46</v>
      </c>
      <c r="H354" s="23" t="s">
        <v>46</v>
      </c>
      <c r="I354" s="119" t="str">
        <f t="shared" si="11"/>
        <v/>
      </c>
    </row>
    <row r="355" spans="2:9" s="15" customFormat="1" ht="14.25" x14ac:dyDescent="0.2">
      <c r="B355" s="118">
        <v>46005</v>
      </c>
      <c r="C355" s="13" t="str">
        <f t="shared" si="10"/>
        <v/>
      </c>
      <c r="D355" s="14" t="s">
        <v>46</v>
      </c>
      <c r="E355" s="23" t="s">
        <v>46</v>
      </c>
      <c r="F355" s="23" t="s">
        <v>46</v>
      </c>
      <c r="G355" s="23" t="s">
        <v>46</v>
      </c>
      <c r="H355" s="23" t="s">
        <v>46</v>
      </c>
      <c r="I355" s="119" t="str">
        <f t="shared" si="11"/>
        <v/>
      </c>
    </row>
    <row r="356" spans="2:9" s="15" customFormat="1" ht="14.25" x14ac:dyDescent="0.2">
      <c r="B356" s="118">
        <v>46006</v>
      </c>
      <c r="C356" s="13" t="str">
        <f t="shared" si="10"/>
        <v/>
      </c>
      <c r="D356" s="14" t="s">
        <v>46</v>
      </c>
      <c r="E356" s="23" t="s">
        <v>46</v>
      </c>
      <c r="F356" s="23" t="s">
        <v>46</v>
      </c>
      <c r="G356" s="23" t="s">
        <v>46</v>
      </c>
      <c r="H356" s="23" t="s">
        <v>46</v>
      </c>
      <c r="I356" s="119" t="str">
        <f t="shared" si="11"/>
        <v/>
      </c>
    </row>
    <row r="357" spans="2:9" s="15" customFormat="1" ht="14.25" x14ac:dyDescent="0.2">
      <c r="B357" s="118">
        <v>46007</v>
      </c>
      <c r="C357" s="13" t="str">
        <f t="shared" si="10"/>
        <v/>
      </c>
      <c r="D357" s="14" t="s">
        <v>46</v>
      </c>
      <c r="E357" s="23" t="s">
        <v>46</v>
      </c>
      <c r="F357" s="23" t="s">
        <v>46</v>
      </c>
      <c r="G357" s="23" t="s">
        <v>46</v>
      </c>
      <c r="H357" s="23" t="s">
        <v>46</v>
      </c>
      <c r="I357" s="119" t="str">
        <f t="shared" si="11"/>
        <v/>
      </c>
    </row>
    <row r="358" spans="2:9" s="15" customFormat="1" ht="14.25" x14ac:dyDescent="0.2">
      <c r="B358" s="118">
        <v>46008</v>
      </c>
      <c r="C358" s="13" t="str">
        <f t="shared" si="10"/>
        <v/>
      </c>
      <c r="D358" s="14" t="s">
        <v>46</v>
      </c>
      <c r="E358" s="23" t="s">
        <v>46</v>
      </c>
      <c r="F358" s="23" t="s">
        <v>46</v>
      </c>
      <c r="G358" s="23" t="s">
        <v>46</v>
      </c>
      <c r="H358" s="23" t="s">
        <v>46</v>
      </c>
      <c r="I358" s="119" t="str">
        <f t="shared" si="11"/>
        <v/>
      </c>
    </row>
    <row r="359" spans="2:9" s="15" customFormat="1" ht="14.25" x14ac:dyDescent="0.2">
      <c r="B359" s="118">
        <v>46009</v>
      </c>
      <c r="C359" s="13" t="str">
        <f t="shared" si="10"/>
        <v/>
      </c>
      <c r="D359" s="14" t="s">
        <v>46</v>
      </c>
      <c r="E359" s="23" t="s">
        <v>46</v>
      </c>
      <c r="F359" s="23" t="s">
        <v>46</v>
      </c>
      <c r="G359" s="23" t="s">
        <v>46</v>
      </c>
      <c r="H359" s="23" t="s">
        <v>46</v>
      </c>
      <c r="I359" s="119" t="str">
        <f t="shared" si="11"/>
        <v/>
      </c>
    </row>
    <row r="360" spans="2:9" s="15" customFormat="1" ht="14.25" x14ac:dyDescent="0.2">
      <c r="B360" s="118">
        <v>46010</v>
      </c>
      <c r="C360" s="13" t="str">
        <f t="shared" si="10"/>
        <v/>
      </c>
      <c r="D360" s="14" t="s">
        <v>46</v>
      </c>
      <c r="E360" s="23" t="s">
        <v>46</v>
      </c>
      <c r="F360" s="23" t="s">
        <v>46</v>
      </c>
      <c r="G360" s="23" t="s">
        <v>46</v>
      </c>
      <c r="H360" s="23" t="s">
        <v>46</v>
      </c>
      <c r="I360" s="119" t="str">
        <f t="shared" si="11"/>
        <v/>
      </c>
    </row>
    <row r="361" spans="2:9" s="15" customFormat="1" ht="14.25" x14ac:dyDescent="0.2">
      <c r="B361" s="118">
        <v>46011</v>
      </c>
      <c r="C361" s="13" t="str">
        <f t="shared" si="10"/>
        <v/>
      </c>
      <c r="D361" s="14" t="s">
        <v>46</v>
      </c>
      <c r="E361" s="23" t="s">
        <v>46</v>
      </c>
      <c r="F361" s="23" t="s">
        <v>46</v>
      </c>
      <c r="G361" s="23" t="s">
        <v>46</v>
      </c>
      <c r="H361" s="23" t="s">
        <v>46</v>
      </c>
      <c r="I361" s="119" t="str">
        <f t="shared" si="11"/>
        <v/>
      </c>
    </row>
    <row r="362" spans="2:9" s="15" customFormat="1" ht="14.25" x14ac:dyDescent="0.2">
      <c r="B362" s="118">
        <v>46012</v>
      </c>
      <c r="C362" s="13" t="str">
        <f t="shared" si="10"/>
        <v/>
      </c>
      <c r="D362" s="14" t="s">
        <v>46</v>
      </c>
      <c r="E362" s="23" t="s">
        <v>46</v>
      </c>
      <c r="F362" s="23" t="s">
        <v>46</v>
      </c>
      <c r="G362" s="23" t="s">
        <v>46</v>
      </c>
      <c r="H362" s="23" t="s">
        <v>46</v>
      </c>
      <c r="I362" s="119" t="str">
        <f t="shared" si="11"/>
        <v/>
      </c>
    </row>
    <row r="363" spans="2:9" s="15" customFormat="1" ht="14.25" x14ac:dyDescent="0.2">
      <c r="B363" s="118">
        <v>46013</v>
      </c>
      <c r="C363" s="13" t="str">
        <f t="shared" si="10"/>
        <v/>
      </c>
      <c r="D363" s="14" t="s">
        <v>46</v>
      </c>
      <c r="E363" s="23" t="s">
        <v>46</v>
      </c>
      <c r="F363" s="23" t="s">
        <v>46</v>
      </c>
      <c r="G363" s="23" t="s">
        <v>46</v>
      </c>
      <c r="H363" s="23" t="s">
        <v>46</v>
      </c>
      <c r="I363" s="119" t="str">
        <f t="shared" si="11"/>
        <v/>
      </c>
    </row>
    <row r="364" spans="2:9" s="15" customFormat="1" ht="14.25" x14ac:dyDescent="0.2">
      <c r="B364" s="118">
        <v>46014</v>
      </c>
      <c r="C364" s="13" t="str">
        <f t="shared" si="10"/>
        <v/>
      </c>
      <c r="D364" s="14" t="s">
        <v>46</v>
      </c>
      <c r="E364" s="23" t="s">
        <v>46</v>
      </c>
      <c r="F364" s="23" t="s">
        <v>46</v>
      </c>
      <c r="G364" s="23" t="s">
        <v>46</v>
      </c>
      <c r="H364" s="23" t="s">
        <v>46</v>
      </c>
      <c r="I364" s="119" t="str">
        <f t="shared" si="11"/>
        <v/>
      </c>
    </row>
    <row r="365" spans="2:9" s="15" customFormat="1" ht="14.25" x14ac:dyDescent="0.2">
      <c r="B365" s="118">
        <v>46015</v>
      </c>
      <c r="C365" s="13" t="str">
        <f t="shared" si="10"/>
        <v/>
      </c>
      <c r="D365" s="14" t="s">
        <v>46</v>
      </c>
      <c r="E365" s="23" t="s">
        <v>46</v>
      </c>
      <c r="F365" s="23" t="s">
        <v>46</v>
      </c>
      <c r="G365" s="23" t="s">
        <v>46</v>
      </c>
      <c r="H365" s="23" t="s">
        <v>46</v>
      </c>
      <c r="I365" s="119" t="str">
        <f t="shared" si="11"/>
        <v/>
      </c>
    </row>
    <row r="366" spans="2:9" s="15" customFormat="1" ht="14.25" x14ac:dyDescent="0.2">
      <c r="B366" s="118">
        <v>46016</v>
      </c>
      <c r="C366" s="13" t="str">
        <f t="shared" si="10"/>
        <v/>
      </c>
      <c r="D366" s="14" t="s">
        <v>46</v>
      </c>
      <c r="E366" s="23" t="s">
        <v>46</v>
      </c>
      <c r="F366" s="23" t="s">
        <v>46</v>
      </c>
      <c r="G366" s="23" t="s">
        <v>46</v>
      </c>
      <c r="H366" s="23" t="s">
        <v>46</v>
      </c>
      <c r="I366" s="119" t="str">
        <f t="shared" si="11"/>
        <v/>
      </c>
    </row>
    <row r="367" spans="2:9" s="15" customFormat="1" ht="14.25" x14ac:dyDescent="0.2">
      <c r="B367" s="118">
        <v>46017</v>
      </c>
      <c r="C367" s="13" t="str">
        <f t="shared" si="10"/>
        <v/>
      </c>
      <c r="D367" s="14" t="s">
        <v>46</v>
      </c>
      <c r="E367" s="23" t="s">
        <v>46</v>
      </c>
      <c r="F367" s="23" t="s">
        <v>46</v>
      </c>
      <c r="G367" s="23" t="s">
        <v>46</v>
      </c>
      <c r="H367" s="23" t="s">
        <v>46</v>
      </c>
      <c r="I367" s="119" t="str">
        <f t="shared" si="11"/>
        <v/>
      </c>
    </row>
    <row r="368" spans="2:9" s="15" customFormat="1" ht="14.25" x14ac:dyDescent="0.2">
      <c r="B368" s="118">
        <v>46018</v>
      </c>
      <c r="C368" s="13" t="str">
        <f t="shared" si="10"/>
        <v/>
      </c>
      <c r="D368" s="14" t="s">
        <v>46</v>
      </c>
      <c r="E368" s="23" t="s">
        <v>46</v>
      </c>
      <c r="F368" s="23" t="s">
        <v>46</v>
      </c>
      <c r="G368" s="23" t="s">
        <v>46</v>
      </c>
      <c r="H368" s="23" t="s">
        <v>46</v>
      </c>
      <c r="I368" s="119" t="str">
        <f t="shared" si="11"/>
        <v/>
      </c>
    </row>
    <row r="369" spans="2:9" s="15" customFormat="1" ht="14.25" x14ac:dyDescent="0.2">
      <c r="B369" s="118">
        <v>46019</v>
      </c>
      <c r="C369" s="13" t="str">
        <f t="shared" si="10"/>
        <v/>
      </c>
      <c r="D369" s="14" t="s">
        <v>46</v>
      </c>
      <c r="E369" s="23" t="s">
        <v>46</v>
      </c>
      <c r="F369" s="23" t="s">
        <v>46</v>
      </c>
      <c r="G369" s="23" t="s">
        <v>46</v>
      </c>
      <c r="H369" s="23" t="s">
        <v>46</v>
      </c>
      <c r="I369" s="119" t="str">
        <f t="shared" si="11"/>
        <v/>
      </c>
    </row>
    <row r="370" spans="2:9" s="15" customFormat="1" ht="14.25" x14ac:dyDescent="0.2">
      <c r="B370" s="118">
        <v>46020</v>
      </c>
      <c r="C370" s="13" t="str">
        <f t="shared" si="10"/>
        <v/>
      </c>
      <c r="D370" s="14" t="s">
        <v>46</v>
      </c>
      <c r="E370" s="23" t="s">
        <v>46</v>
      </c>
      <c r="F370" s="23" t="s">
        <v>46</v>
      </c>
      <c r="G370" s="23" t="s">
        <v>46</v>
      </c>
      <c r="H370" s="23" t="s">
        <v>46</v>
      </c>
      <c r="I370" s="119" t="str">
        <f t="shared" si="11"/>
        <v/>
      </c>
    </row>
    <row r="371" spans="2:9" s="15" customFormat="1" ht="14.25" x14ac:dyDescent="0.2">
      <c r="B371" s="118">
        <v>46021</v>
      </c>
      <c r="C371" s="13" t="str">
        <f t="shared" si="10"/>
        <v/>
      </c>
      <c r="D371" s="14" t="s">
        <v>46</v>
      </c>
      <c r="E371" s="23" t="s">
        <v>46</v>
      </c>
      <c r="F371" s="23" t="s">
        <v>46</v>
      </c>
      <c r="G371" s="23" t="s">
        <v>46</v>
      </c>
      <c r="H371" s="23" t="s">
        <v>46</v>
      </c>
      <c r="I371" s="119" t="str">
        <f t="shared" si="11"/>
        <v/>
      </c>
    </row>
    <row r="372" spans="2:9" s="117" customFormat="1" ht="14.25" x14ac:dyDescent="0.2">
      <c r="B372" s="124">
        <v>46022</v>
      </c>
      <c r="C372" s="125" t="str">
        <f t="shared" ref="C372" si="12">IF(D372="","",IF(D372&gt;0,"COMPRA
PURCHASE","VENTA
SELL"))</f>
        <v/>
      </c>
      <c r="D372" s="126" t="s">
        <v>46</v>
      </c>
      <c r="E372" s="127" t="s">
        <v>46</v>
      </c>
      <c r="F372" s="127" t="s">
        <v>46</v>
      </c>
      <c r="G372" s="127" t="s">
        <v>46</v>
      </c>
      <c r="H372" s="127" t="s">
        <v>46</v>
      </c>
      <c r="I372" s="128" t="str">
        <f t="shared" ref="I372" si="13">IF(C372="","","Volumen de Gas final previsto fuera de la banda de indiferencia.
Predicted Closing Linepack placed out of the indiference linepack level.")</f>
        <v/>
      </c>
    </row>
    <row r="373" spans="2:9" s="3" customFormat="1" ht="14.25" x14ac:dyDescent="0.2">
      <c r="B373" s="36" t="s">
        <v>34</v>
      </c>
      <c r="C373" s="26"/>
      <c r="D373" s="26"/>
      <c r="E373" s="26"/>
      <c r="F373" s="26"/>
      <c r="G373" s="26"/>
      <c r="H373" s="26"/>
      <c r="I373" s="26"/>
    </row>
    <row r="374" spans="2:9" s="3" customFormat="1" ht="14.25" x14ac:dyDescent="0.2">
      <c r="B374" s="36" t="s">
        <v>35</v>
      </c>
      <c r="C374" s="26"/>
      <c r="D374" s="26"/>
      <c r="E374" s="26"/>
      <c r="F374" s="26"/>
      <c r="G374" s="26"/>
      <c r="H374" s="26"/>
      <c r="I374" s="26"/>
    </row>
    <row r="375" spans="2:9" s="3" customFormat="1" ht="14.25" x14ac:dyDescent="0.2">
      <c r="B375" s="28" t="s">
        <v>10</v>
      </c>
      <c r="C375" s="29"/>
      <c r="D375" s="29"/>
      <c r="E375" s="30"/>
      <c r="F375" s="29"/>
      <c r="G375" s="29"/>
      <c r="H375" s="29"/>
      <c r="I375" s="27"/>
    </row>
  </sheetData>
  <sortState xmlns:xlrd2="http://schemas.microsoft.com/office/spreadsheetml/2017/richdata2" ref="B8:I372">
    <sortCondition ref="B8:B372"/>
  </sortState>
  <hyperlinks>
    <hyperlink ref="B375" r:id="rId1" xr:uid="{00000000-0004-0000-0100-000000000000}"/>
  </hyperlinks>
  <printOptions horizontalCentered="1" verticalCentered="1"/>
  <pageMargins left="3.937007874015748E-2" right="3.937007874015748E-2" top="0.35433070866141736" bottom="0.55118110236220474" header="0.31496062992125984" footer="0.31496062992125984"/>
  <pageSetup paperSize="9" scale="40" fitToHeight="0" orientation="portrait" r:id="rId2"/>
  <headerFooter>
    <oddFooter>Página &amp;P de &amp;F</oddFooter>
  </headerFooter>
  <rowBreaks count="3" manualBreakCount="3">
    <brk id="78" max="9" man="1"/>
    <brk id="176" max="9" man="1"/>
    <brk id="296" max="9" man="1"/>
  </rowBreak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C702074357ED4EAAA9E04EA5EE0B92" ma:contentTypeVersion="25" ma:contentTypeDescription="Crear nuevo documento." ma:contentTypeScope="" ma:versionID="6ae63146bb638a277ed6b5775ea5ee65">
  <xsd:schema xmlns:xsd="http://www.w3.org/2001/XMLSchema" xmlns:xs="http://www.w3.org/2001/XMLSchema" xmlns:p="http://schemas.microsoft.com/office/2006/metadata/properties" xmlns:ns2="ff3fe97e-e9c3-4762-b235-5615e13a2094" xmlns:ns3="1d5b5c73-de20-4e04-9cd3-394e24e35ef5" targetNamespace="http://schemas.microsoft.com/office/2006/metadata/properties" ma:root="true" ma:fieldsID="9d3b6e955117feb035c50fe79928649b" ns2:_="" ns3:_="">
    <xsd:import namespace="ff3fe97e-e9c3-4762-b235-5615e13a2094"/>
    <xsd:import namespace="1d5b5c73-de20-4e04-9cd3-394e24e35e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podedocumento" minOccurs="0"/>
                <xsd:element ref="ns2:Vigencia" minOccurs="0"/>
                <xsd:element ref="ns2:MediaServiceAutoKeyPoints" minOccurs="0"/>
                <xsd:element ref="ns2:MediaServiceKeyPoints" minOccurs="0"/>
                <xsd:element ref="ns2:A_x00f1_o" minOccurs="0"/>
                <xsd:element ref="ns2:Mes" minOccurs="0"/>
                <xsd:element ref="ns2:Gerencia_x0020_Responsable" minOccurs="0"/>
                <xsd:element ref="ns2:Fech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fe97e-e9c3-4762-b235-5615e13a2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podedocumento" ma:index="10" nillable="true" ma:displayName="Tipo de documento" ma:description="Directriz, documento de trabajo" ma:format="Dropdown" ma:internalName="Tipodedocumento">
      <xsd:simpleType>
        <xsd:restriction base="dms:Text">
          <xsd:maxLength value="255"/>
        </xsd:restriction>
      </xsd:simpleType>
    </xsd:element>
    <xsd:element name="Vigencia" ma:index="11" nillable="true" ma:displayName="Vigencia" ma:default="0" ma:format="Dropdown" ma:internalName="Vigencia">
      <xsd:simpleType>
        <xsd:restriction base="dms:Boolea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_x00f1_o" ma:index="14" nillable="true" ma:displayName="Año" ma:list="{90223ea0-e528-4d07-9f2d-c46624fe2f2c}" ma:internalName="A_x00f1_o" ma:showField="Title">
      <xsd:simpleType>
        <xsd:restriction base="dms:Lookup"/>
      </xsd:simpleType>
    </xsd:element>
    <xsd:element name="Mes" ma:index="15" nillable="true" ma:displayName="Mes" ma:list="{90223ea0-e528-4d07-9f2d-c46624fe2f2c}" ma:internalName="Mes" ma:showField="Mes">
      <xsd:simpleType>
        <xsd:restriction base="dms:Lookup"/>
      </xsd:simpleType>
    </xsd:element>
    <xsd:element name="Gerencia_x0020_Responsable" ma:index="16" nillable="true" ma:displayName="Gerencia Responsable" ma:list="{ae548c18-844e-456f-9946-10cfadd88c39}" ma:internalName="Gerencia_x0020_Responsable" ma:showField="Gerencias_x0020_GTS">
      <xsd:simpleType>
        <xsd:restriction base="dms:Lookup"/>
      </xsd:simpleType>
    </xsd:element>
    <xsd:element name="Fecha" ma:index="17" nillable="true" ma:displayName="Fecha" ma:format="DateOnly" ma:internalName="Fecha">
      <xsd:simpleType>
        <xsd:restriction base="dms:DateTim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63893423-6642-4e46-86c7-65b14e417b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b5c73-de20-4e04-9cd3-394e24e35ef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86f7f7d-04f4-4bf3-8b5c-d75d5fa7429a}" ma:internalName="TaxCatchAll" ma:showField="CatchAllData" ma:web="1d5b5c73-de20-4e04-9cd3-394e24e35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ff3fe97e-e9c3-4762-b235-5615e13a2094" xsi:nil="true"/>
    <Tipodedocumento xmlns="ff3fe97e-e9c3-4762-b235-5615e13a2094" xsi:nil="true"/>
    <Vigencia xmlns="ff3fe97e-e9c3-4762-b235-5615e13a2094">true</Vigencia>
    <Mes xmlns="ff3fe97e-e9c3-4762-b235-5615e13a2094" xsi:nil="true"/>
    <A_x00f1_o xmlns="ff3fe97e-e9c3-4762-b235-5615e13a2094" xsi:nil="true"/>
    <TaxCatchAll xmlns="1d5b5c73-de20-4e04-9cd3-394e24e35ef5" xsi:nil="true"/>
    <lcf76f155ced4ddcb4097134ff3c332f xmlns="ff3fe97e-e9c3-4762-b235-5615e13a2094">
      <Terms xmlns="http://schemas.microsoft.com/office/infopath/2007/PartnerControls"/>
    </lcf76f155ced4ddcb4097134ff3c332f>
    <Gerencia_x0020_Responsable xmlns="ff3fe97e-e9c3-4762-b235-5615e13a20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612B4-E19B-476C-987E-26A214478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3fe97e-e9c3-4762-b235-5615e13a2094"/>
    <ds:schemaRef ds:uri="1d5b5c73-de20-4e04-9cd3-394e24e35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CF3BAC-3F2E-44B5-8179-7A220120C265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d5b5c73-de20-4e04-9cd3-394e24e35ef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ff3fe97e-e9c3-4762-b235-5615e13a209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701582-F3E4-413B-A195-57195E6A21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PVB - Resumen - Summary</vt:lpstr>
      <vt:lpstr>PVB - Diario - Daily</vt:lpstr>
      <vt:lpstr>'PVB - Diario - Daily'!Área_de_impresión</vt:lpstr>
      <vt:lpstr>'PVB - Resumen - Summary'!Área_de_impresión</vt:lpstr>
    </vt:vector>
  </TitlesOfParts>
  <Manager/>
  <Company>Enagas GTS S.A.U.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semanal de estimaciones de necesidades diarias de gas de operación</dc:title>
  <dc:subject/>
  <dc:creator>Hidalgo Tejero, Ana Maria</dc:creator>
  <cp:keywords/>
  <dc:description/>
  <cp:lastModifiedBy>Sanchez Alegria, Luis</cp:lastModifiedBy>
  <cp:revision/>
  <cp:lastPrinted>2024-05-06T08:54:04Z</cp:lastPrinted>
  <dcterms:created xsi:type="dcterms:W3CDTF">2007-10-04T06:50:16Z</dcterms:created>
  <dcterms:modified xsi:type="dcterms:W3CDTF">2025-04-28T09:25:29Z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0x010100FBC702074357ED4EAAA9E04EA5EE0B92</vt:lpwstr>
  </property>
  <property fmtid="{D5CDD505-2E9C-101B-9397-08002B2CF9AE}" pid="3" name="MediaServiceImageTags">
    <vt:lpwstr/>
  </property>
</Properties>
</file>